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c8e6127c6df9aac/Desktop/Budget/25-26 Budget Docs/"/>
    </mc:Choice>
  </mc:AlternateContent>
  <xr:revisionPtr revIDLastSave="5" documentId="8_{33C77F3F-B183-499D-A1BD-A7DCB0B14546}" xr6:coauthVersionLast="47" xr6:coauthVersionMax="47" xr10:uidLastSave="{849404A5-654F-4BC9-A1AB-F368AF1F6748}"/>
  <bookViews>
    <workbookView xWindow="1368" yWindow="660" windowWidth="21624" windowHeight="12468" activeTab="2" xr2:uid="{00000000-000D-0000-FFFF-FFFF00000000}"/>
  </bookViews>
  <sheets>
    <sheet name="LB1" sheetId="1" r:id="rId1"/>
    <sheet name="LB 20" sheetId="2" r:id="rId2"/>
    <sheet name="LB 31" sheetId="3" r:id="rId3"/>
    <sheet name="LB 50" sheetId="4" r:id="rId4"/>
  </sheets>
  <definedNames>
    <definedName name="_xlnm.Database">#REF!</definedName>
    <definedName name="_xlnm.Print_Area" localSheetId="1">'LB 20'!$A$1:$J$43</definedName>
    <definedName name="_xlnm.Print_Area" localSheetId="2">'LB 31'!$A$1:$K$42</definedName>
    <definedName name="_xlnm.Print_Area" localSheetId="0">'LB1'!$A$1:$E$48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48576" i="3"/>
  <c r="D21" i="1"/>
  <c r="D16" i="1"/>
  <c r="E14" i="1"/>
  <c r="G39" i="2"/>
  <c r="C22" i="1" l="1"/>
  <c r="C44" i="3"/>
  <c r="D15" i="1"/>
  <c r="C15" i="1"/>
  <c r="D44" i="2"/>
  <c r="D14" i="1"/>
  <c r="C12" i="1"/>
  <c r="C13" i="1"/>
  <c r="C14" i="1"/>
  <c r="C16" i="1"/>
  <c r="I41" i="3"/>
  <c r="C13" i="2"/>
  <c r="C18" i="3"/>
  <c r="C29" i="3"/>
  <c r="C21" i="3"/>
  <c r="C14" i="3"/>
  <c r="C11" i="3"/>
  <c r="D45" i="3" l="1"/>
  <c r="D43" i="3"/>
  <c r="L11" i="3"/>
  <c r="E20" i="1" s="1"/>
  <c r="L14" i="3"/>
  <c r="E21" i="1" s="1"/>
  <c r="L33" i="3"/>
  <c r="E22" i="1" s="1"/>
  <c r="L36" i="3"/>
  <c r="L42" i="2"/>
  <c r="E13" i="1"/>
  <c r="E15" i="1"/>
  <c r="L32" i="2"/>
  <c r="H44" i="3" l="1"/>
  <c r="B39" i="2" l="1"/>
  <c r="I39" i="2" l="1"/>
  <c r="E16" i="1"/>
  <c r="E12" i="1"/>
  <c r="A11" i="1"/>
  <c r="D39" i="2"/>
  <c r="B41" i="3" l="1"/>
  <c r="C39" i="2"/>
  <c r="C42" i="2" s="1"/>
  <c r="O34" i="4"/>
  <c r="O33" i="4"/>
  <c r="O32" i="4"/>
  <c r="P29" i="4"/>
  <c r="O29" i="4"/>
  <c r="O28" i="4"/>
  <c r="O27" i="4"/>
  <c r="L26" i="4"/>
  <c r="L25" i="4"/>
  <c r="L24" i="4"/>
  <c r="L23" i="4"/>
  <c r="C21" i="1" l="1"/>
  <c r="D24" i="1" l="1"/>
  <c r="D20" i="1"/>
  <c r="C24" i="1"/>
  <c r="C20" i="1"/>
  <c r="D13" i="1"/>
  <c r="D12" i="1"/>
  <c r="I42" i="2" l="1"/>
  <c r="J41" i="3" s="1"/>
  <c r="H39" i="2"/>
  <c r="H42" i="2" s="1"/>
  <c r="G42" i="2"/>
  <c r="C40" i="3" s="1"/>
  <c r="D42" i="2"/>
  <c r="D40" i="3" s="1"/>
  <c r="B42" i="2"/>
  <c r="D41" i="3" l="1"/>
  <c r="D25" i="1"/>
  <c r="D26" i="1" s="1"/>
  <c r="C25" i="1"/>
  <c r="C26" i="1" s="1"/>
  <c r="C41" i="3"/>
  <c r="H40" i="3"/>
  <c r="E17" i="1"/>
  <c r="C17" i="1"/>
  <c r="D17" i="1"/>
  <c r="H41" i="3" l="1"/>
  <c r="E25" i="1"/>
  <c r="E26" i="1" s="1"/>
</calcChain>
</file>

<file path=xl/sharedStrings.xml><?xml version="1.0" encoding="utf-8"?>
<sst xmlns="http://schemas.openxmlformats.org/spreadsheetml/2006/main" count="311" uniqueCount="202">
  <si>
    <t>TOTAL OF ALL FUNDS</t>
  </si>
  <si>
    <t>Adopted Budget</t>
  </si>
  <si>
    <t>FINANCIAL SUMMARY - RESOURCES</t>
  </si>
  <si>
    <t>STATEMENT OF INDEBTEDNESS</t>
  </si>
  <si>
    <t>PROPERTY TAX LEVIES</t>
  </si>
  <si>
    <t>Materials and Services</t>
  </si>
  <si>
    <t>Capital Outlay</t>
  </si>
  <si>
    <t>Debt Service</t>
  </si>
  <si>
    <t>Contingencies</t>
  </si>
  <si>
    <t xml:space="preserve">FORM LB-1 </t>
  </si>
  <si>
    <t>LONG TERM DEBT</t>
  </si>
  <si>
    <t>FINANCIAL SUMMARY - REQUIREMENTS BY OBJECT CLASSIFICATION</t>
  </si>
  <si>
    <t>Personnel Services</t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</si>
  <si>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</si>
  <si>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</si>
  <si>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</si>
  <si>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</si>
  <si>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</si>
  <si>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</si>
  <si>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</si>
  <si>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r>
      <t xml:space="preserve">     </t>
    </r>
    <r>
      <rPr>
        <b/>
        <sz val="12"/>
        <rFont val="Calibri"/>
        <family val="2"/>
      </rPr>
      <t>Total Requirements</t>
    </r>
  </si>
  <si>
    <r>
      <t xml:space="preserve">           </t>
    </r>
    <r>
      <rPr>
        <b/>
        <sz val="12"/>
        <rFont val="Calibri"/>
        <family val="2"/>
      </rPr>
      <t>Total FTE</t>
    </r>
  </si>
  <si>
    <t>Beginning Fund Balance/Net Working Capital</t>
  </si>
  <si>
    <t>Fees, Licenses, Permits, Fines, Assessments &amp; Other Service Charges</t>
  </si>
  <si>
    <t xml:space="preserve">                  Email: irrigonparkdistrict@gmail.com</t>
  </si>
  <si>
    <t>District FTE</t>
  </si>
  <si>
    <t>FTE by Organizational Unit or Program</t>
  </si>
  <si>
    <t>STATEMENT OF CHANGES IN ACTIVITIES and SOURCES OF FINANCING</t>
  </si>
  <si>
    <t>Estimated Debt Outstanding on July 1</t>
  </si>
  <si>
    <t xml:space="preserve"> Permanent Rate Levy  (rate limit $ 0.4061 per $1,000)</t>
  </si>
  <si>
    <t>Unappropriated ending balance/reserved for future expenditures</t>
  </si>
  <si>
    <t>FINANCIAL SUMMARY - REQUIREMENTS AND FULL-TIME EQUIVALENT EMPLOYEES (FTE)</t>
  </si>
  <si>
    <t>Rate</t>
  </si>
  <si>
    <t>Est. Debt Auth., but not incurred on July 1</t>
  </si>
  <si>
    <t>Telephone: 541-561-6459</t>
  </si>
  <si>
    <t>Federal, State and all Other Grants, Gifts, Allocations &amp; Donations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</si>
  <si>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</si>
  <si>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</si>
  <si>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</si>
  <si>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</si>
  <si>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</si>
  <si>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</si>
  <si>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</si>
  <si>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</si>
  <si>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</si>
  <si>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</si>
  <si>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</si>
  <si>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 xml:space="preserve"> OTHER RESOURCES</t>
  </si>
  <si>
    <t>Rental Income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</si>
  <si>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</si>
  <si>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</si>
  <si>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</si>
  <si>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</si>
  <si>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</si>
  <si>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</si>
  <si>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</si>
  <si>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</si>
  <si>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</si>
  <si>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</si>
  <si>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</si>
  <si>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</si>
  <si>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</si>
  <si>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</si>
  <si>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</si>
  <si>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</si>
  <si>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</si>
  <si>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</si>
  <si>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</si>
  <si>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</si>
  <si>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</si>
  <si>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</si>
  <si>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</si>
  <si>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</si>
  <si>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</si>
  <si>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</si>
  <si>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</si>
  <si>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</si>
  <si>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</si>
  <si>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MARINA EXPENSES</t>
  </si>
  <si>
    <t>KEY DEPOSIT/RENTAL REFUNDS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</si>
  <si>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</si>
  <si>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</si>
  <si>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</si>
  <si>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</si>
  <si>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</si>
  <si>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</si>
  <si>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</si>
  <si>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</si>
  <si>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</si>
  <si>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</si>
  <si>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</si>
  <si>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</si>
  <si>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</si>
  <si>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</si>
  <si>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</si>
  <si>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</si>
  <si>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</si>
  <si>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</si>
  <si>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</si>
  <si>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</si>
  <si>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</si>
  <si>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</si>
  <si>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</si>
  <si>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</si>
  <si>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</si>
  <si>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</si>
  <si>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</si>
  <si>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</si>
  <si>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</si>
  <si>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</si>
  <si>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</si>
  <si>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</si>
  <si>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</si>
  <si>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</si>
  <si>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</si>
  <si>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</si>
  <si>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</si>
  <si>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</si>
  <si>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</si>
  <si>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</si>
  <si>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</si>
  <si>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</si>
  <si>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</si>
  <si>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</si>
  <si>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</si>
  <si>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</si>
  <si>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</si>
  <si>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</si>
  <si>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</si>
  <si>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</si>
  <si>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</si>
  <si>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</si>
  <si>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</si>
  <si>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</si>
  <si>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</si>
  <si>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</si>
  <si>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</si>
  <si>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</si>
  <si>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</si>
  <si>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</si>
  <si>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</si>
  <si>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</si>
  <si>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</si>
  <si>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</si>
  <si>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</si>
  <si>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</si>
  <si>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</si>
  <si>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</si>
  <si>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</si>
  <si>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</si>
  <si>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</si>
  <si>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</si>
  <si>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</si>
  <si>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</si>
  <si>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</si>
  <si>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</si>
  <si>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</si>
  <si>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</si>
  <si>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</si>
  <si>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</si>
  <si>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</si>
  <si>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</si>
  <si>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</si>
  <si>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</si>
  <si>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</si>
  <si>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</si>
  <si>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</si>
  <si>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</si>
  <si>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</si>
  <si>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</si>
  <si>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</si>
  <si>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</si>
  <si>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Year 2022-2023</t>
  </si>
  <si>
    <t>2023-2024</t>
  </si>
  <si>
    <t>Amazon Grants</t>
  </si>
  <si>
    <t>Previously Levied Taxes</t>
  </si>
  <si>
    <t xml:space="preserve">       </t>
  </si>
  <si>
    <r>
      <t>I</t>
    </r>
    <r>
      <rPr>
        <b/>
        <sz val="8"/>
        <rFont val="Calibri"/>
        <family val="2"/>
      </rPr>
      <t>RRIGON COMMUNITY PARK &amp; RECREATION DISTRICT</t>
    </r>
  </si>
  <si>
    <t>MCURD</t>
  </si>
  <si>
    <t>PARK IMPROVEMENTS</t>
  </si>
  <si>
    <t>PICKLEBALL COURTS</t>
  </si>
  <si>
    <t>Year 2023-2024</t>
  </si>
  <si>
    <t>Dog Park</t>
  </si>
  <si>
    <t>Playground Equipment</t>
  </si>
  <si>
    <t>Hertitage Trail</t>
  </si>
  <si>
    <t>2024-2025</t>
  </si>
  <si>
    <t>Proposed Budget</t>
  </si>
  <si>
    <t>Youth Sports</t>
  </si>
  <si>
    <t>Contact: Burrel Cooley, Chairman</t>
  </si>
  <si>
    <t>State Grants -OS Parks -  Heritage, Dog Park</t>
  </si>
  <si>
    <t>M.A.G. Funds - Biannual</t>
  </si>
  <si>
    <t>Event Gazebo</t>
  </si>
  <si>
    <t>Year 2024-2025</t>
  </si>
  <si>
    <t>Budget for Next Year 2025 - 2026</t>
  </si>
  <si>
    <t>Adopted Budget
This Year
Year 2024-2025</t>
  </si>
  <si>
    <t>AUDIT/DUES/ELECTION/ADS/LEGAL/FEES</t>
  </si>
  <si>
    <t>2025-2026</t>
  </si>
  <si>
    <t xml:space="preserve"> Budget for Next Year 2025-2026</t>
  </si>
  <si>
    <t>MC Educational Grant</t>
  </si>
  <si>
    <t>CREZ II Grant</t>
  </si>
  <si>
    <t>CREZ I Grant</t>
  </si>
  <si>
    <t xml:space="preserve">PARK 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</si>
</sst>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0._)"/>
    <numFmt numFmtId="167" formatCode="_(* #,##0_);_(* \(#,##0\);_(* &quot;-&quot;??_);_(@_)"/>
    <numFmt numFmtId="168" formatCode="0.0000"/>
  </numFmts>
  <fonts count="36" x14ac:knownFonts="1">
    <font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68">
    <xf numFmtId="0" fontId="0" fillId="0" borderId="0" xfId="0"/>
    <xf numFmtId="0" fontId="6" fillId="0" borderId="0" xfId="0" applyFont="1"/>
    <xf numFmtId="38" fontId="6" fillId="0" borderId="0" xfId="1" applyNumberFormat="1" applyFont="1"/>
    <xf numFmtId="0" fontId="6" fillId="0" borderId="1" xfId="0" applyFont="1" applyBorder="1"/>
    <xf numFmtId="0" fontId="6" fillId="0" borderId="2" xfId="0" applyFont="1" applyBorder="1"/>
    <xf numFmtId="37" fontId="6" fillId="0" borderId="4" xfId="0" applyNumberFormat="1" applyFont="1" applyBorder="1" applyAlignment="1">
      <alignment horizontal="center"/>
    </xf>
    <xf numFmtId="3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7" fontId="6" fillId="0" borderId="8" xfId="0" applyNumberFormat="1" applyFont="1" applyBorder="1"/>
    <xf numFmtId="37" fontId="6" fillId="0" borderId="0" xfId="0" applyNumberFormat="1" applyFont="1"/>
    <xf numFmtId="38" fontId="6" fillId="0" borderId="8" xfId="1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1" applyNumberFormat="1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5" fillId="0" borderId="19" xfId="0" applyNumberFormat="1" applyFont="1" applyBorder="1" applyAlignment="1">
      <alignment horizontal="right"/>
    </xf>
    <xf numFmtId="38" fontId="6" fillId="0" borderId="0" xfId="0" applyNumberFormat="1" applyFont="1"/>
    <xf numFmtId="38" fontId="5" fillId="0" borderId="22" xfId="0" applyNumberFormat="1" applyFont="1" applyBorder="1" applyAlignment="1">
      <alignment horizontal="right"/>
    </xf>
    <xf numFmtId="38" fontId="5" fillId="0" borderId="24" xfId="0" applyNumberFormat="1" applyFont="1" applyBorder="1" applyAlignment="1">
      <alignment horizontal="right"/>
    </xf>
    <xf numFmtId="0" fontId="5" fillId="0" borderId="0" xfId="0" applyFo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38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/>
    </xf>
    <xf numFmtId="6" fontId="5" fillId="0" borderId="10" xfId="2" applyNumberFormat="1" applyFont="1" applyBorder="1" applyAlignment="1" applyProtection="1"/>
    <xf numFmtId="0" fontId="6" fillId="0" borderId="50" xfId="0" applyFont="1" applyBorder="1" applyAlignment="1">
      <alignment horizontal="left"/>
    </xf>
    <xf numFmtId="37" fontId="6" fillId="0" borderId="9" xfId="0" applyNumberFormat="1" applyFont="1" applyBorder="1"/>
    <xf numFmtId="0" fontId="6" fillId="0" borderId="51" xfId="0" applyFont="1" applyBorder="1"/>
    <xf numFmtId="0" fontId="6" fillId="0" borderId="29" xfId="0" applyFont="1" applyBorder="1" applyAlignment="1">
      <alignment horizontal="center" vertical="center"/>
    </xf>
    <xf numFmtId="164" fontId="6" fillId="0" borderId="18" xfId="2" applyNumberFormat="1" applyFont="1" applyBorder="1"/>
    <xf numFmtId="164" fontId="6" fillId="0" borderId="19" xfId="2" applyNumberFormat="1" applyFont="1" applyBorder="1"/>
    <xf numFmtId="6" fontId="5" fillId="0" borderId="11" xfId="2" applyNumberFormat="1" applyFont="1" applyBorder="1" applyAlignment="1" applyProtection="1"/>
    <xf numFmtId="0" fontId="6" fillId="0" borderId="45" xfId="0" applyFont="1" applyBorder="1"/>
    <xf numFmtId="0" fontId="6" fillId="0" borderId="48" xfId="0" applyFont="1" applyBorder="1"/>
    <xf numFmtId="0" fontId="6" fillId="0" borderId="25" xfId="0" applyFont="1" applyBorder="1"/>
    <xf numFmtId="0" fontId="6" fillId="0" borderId="52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38" fontId="6" fillId="0" borderId="53" xfId="0" applyNumberFormat="1" applyFont="1" applyBorder="1" applyAlignment="1">
      <alignment horizontal="center"/>
    </xf>
    <xf numFmtId="38" fontId="6" fillId="0" borderId="54" xfId="0" applyNumberFormat="1" applyFont="1" applyBorder="1" applyAlignment="1">
      <alignment horizontal="center"/>
    </xf>
    <xf numFmtId="38" fontId="6" fillId="0" borderId="57" xfId="0" applyNumberFormat="1" applyFont="1" applyBorder="1" applyAlignment="1">
      <alignment horizontal="right"/>
    </xf>
    <xf numFmtId="38" fontId="6" fillId="0" borderId="58" xfId="0" applyNumberFormat="1" applyFont="1" applyBorder="1" applyAlignment="1">
      <alignment horizontal="right"/>
    </xf>
    <xf numFmtId="38" fontId="6" fillId="2" borderId="46" xfId="1" applyNumberFormat="1" applyFont="1" applyFill="1" applyBorder="1"/>
    <xf numFmtId="38" fontId="6" fillId="2" borderId="23" xfId="0" applyNumberFormat="1" applyFont="1" applyFill="1" applyBorder="1"/>
    <xf numFmtId="38" fontId="6" fillId="2" borderId="13" xfId="0" applyNumberFormat="1" applyFont="1" applyFill="1" applyBorder="1"/>
    <xf numFmtId="6" fontId="5" fillId="0" borderId="59" xfId="2" applyNumberFormat="1" applyFont="1" applyBorder="1" applyAlignment="1" applyProtection="1"/>
    <xf numFmtId="6" fontId="5" fillId="0" borderId="40" xfId="2" applyNumberFormat="1" applyFont="1" applyBorder="1" applyAlignment="1" applyProtection="1"/>
    <xf numFmtId="37" fontId="6" fillId="0" borderId="13" xfId="0" applyNumberFormat="1" applyFont="1" applyBorder="1"/>
    <xf numFmtId="37" fontId="6" fillId="0" borderId="21" xfId="0" applyNumberFormat="1" applyFont="1" applyBorder="1"/>
    <xf numFmtId="37" fontId="6" fillId="0" borderId="15" xfId="0" applyNumberFormat="1" applyFont="1" applyBorder="1"/>
    <xf numFmtId="38" fontId="6" fillId="0" borderId="8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51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13" fillId="0" borderId="0" xfId="0" applyFont="1"/>
    <xf numFmtId="0" fontId="9" fillId="0" borderId="8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 readingOrder="1"/>
    </xf>
    <xf numFmtId="0" fontId="11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65" fontId="7" fillId="0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14" fillId="0" borderId="64" xfId="0" applyFont="1" applyBorder="1" applyAlignment="1">
      <alignment horizontal="center"/>
    </xf>
    <xf numFmtId="165" fontId="11" fillId="0" borderId="65" xfId="2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1" fillId="0" borderId="65" xfId="0" applyFont="1" applyBorder="1"/>
    <xf numFmtId="0" fontId="14" fillId="0" borderId="66" xfId="0" applyFont="1" applyBorder="1" applyAlignment="1">
      <alignment horizontal="center"/>
    </xf>
    <xf numFmtId="0" fontId="13" fillId="0" borderId="4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5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165" fontId="9" fillId="0" borderId="8" xfId="2" applyNumberFormat="1" applyFont="1" applyBorder="1"/>
    <xf numFmtId="0" fontId="19" fillId="0" borderId="8" xfId="0" applyFont="1" applyBorder="1" applyAlignment="1">
      <alignment horizontal="center"/>
    </xf>
    <xf numFmtId="165" fontId="9" fillId="0" borderId="9" xfId="2" applyNumberFormat="1" applyFont="1" applyBorder="1"/>
    <xf numFmtId="0" fontId="13" fillId="0" borderId="23" xfId="0" applyFont="1" applyBorder="1"/>
    <xf numFmtId="0" fontId="13" fillId="0" borderId="12" xfId="0" applyFont="1" applyBorder="1"/>
    <xf numFmtId="0" fontId="9" fillId="0" borderId="4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8" xfId="2" applyNumberFormat="1" applyFont="1" applyFill="1" applyBorder="1"/>
    <xf numFmtId="165" fontId="9" fillId="0" borderId="8" xfId="0" applyNumberFormat="1" applyFont="1" applyBorder="1"/>
    <xf numFmtId="0" fontId="9" fillId="0" borderId="8" xfId="0" applyFont="1" applyBorder="1" applyAlignment="1">
      <alignment horizontal="center" wrapText="1"/>
    </xf>
    <xf numFmtId="165" fontId="9" fillId="4" borderId="8" xfId="2" applyNumberFormat="1" applyFont="1" applyFill="1" applyBorder="1"/>
    <xf numFmtId="0" fontId="9" fillId="4" borderId="8" xfId="0" applyFont="1" applyFill="1" applyBorder="1"/>
    <xf numFmtId="0" fontId="14" fillId="0" borderId="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5" xfId="2" applyNumberFormat="1" applyFont="1" applyBorder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4" fillId="0" borderId="0" xfId="0" applyFont="1"/>
    <xf numFmtId="0" fontId="9" fillId="0" borderId="4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0" borderId="0" xfId="0" applyFont="1"/>
    <xf numFmtId="165" fontId="7" fillId="0" borderId="0" xfId="0" applyNumberFormat="1" applyFont="1"/>
    <xf numFmtId="165" fontId="9" fillId="0" borderId="9" xfId="0" applyNumberFormat="1" applyFont="1" applyBorder="1"/>
    <xf numFmtId="0" fontId="9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68" xfId="0" applyBorder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9" fillId="0" borderId="0" xfId="0" applyFont="1"/>
    <xf numFmtId="49" fontId="27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/>
    </xf>
    <xf numFmtId="0" fontId="30" fillId="0" borderId="3" xfId="0" applyFont="1" applyBorder="1" applyAlignment="1">
      <alignment horizontal="centerContinuous" vertical="top"/>
    </xf>
    <xf numFmtId="0" fontId="30" fillId="0" borderId="3" xfId="0" applyFont="1" applyBorder="1" applyAlignment="1">
      <alignment vertical="top"/>
    </xf>
    <xf numFmtId="0" fontId="29" fillId="0" borderId="0" xfId="0" applyFont="1" applyAlignment="1">
      <alignment horizontal="centerContinuous"/>
    </xf>
    <xf numFmtId="0" fontId="30" fillId="0" borderId="68" xfId="0" applyFont="1" applyBorder="1" applyAlignment="1">
      <alignment horizontal="centerContinuous" vertical="top"/>
    </xf>
    <xf numFmtId="0" fontId="30" fillId="0" borderId="68" xfId="0" applyFont="1" applyBorder="1" applyAlignment="1">
      <alignment vertical="top"/>
    </xf>
    <xf numFmtId="0" fontId="30" fillId="0" borderId="69" xfId="0" applyFont="1" applyBorder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0" fontId="30" fillId="0" borderId="0" xfId="0" applyFont="1" applyAlignment="1">
      <alignment horizontal="center" vertical="top"/>
    </xf>
    <xf numFmtId="0" fontId="30" fillId="0" borderId="0" xfId="0" applyFont="1"/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center"/>
    </xf>
    <xf numFmtId="0" fontId="25" fillId="0" borderId="68" xfId="0" applyFont="1" applyBorder="1"/>
    <xf numFmtId="0" fontId="25" fillId="0" borderId="68" xfId="0" applyFont="1" applyBorder="1" applyAlignment="1">
      <alignment horizontal="left" vertical="top" indent="3"/>
    </xf>
    <xf numFmtId="0" fontId="30" fillId="0" borderId="68" xfId="0" applyFont="1" applyBorder="1" applyAlignment="1">
      <alignment horizontal="center" vertical="top"/>
    </xf>
    <xf numFmtId="166" fontId="26" fillId="0" borderId="0" xfId="0" applyNumberFormat="1" applyFont="1"/>
    <xf numFmtId="167" fontId="25" fillId="0" borderId="0" xfId="1" applyNumberFormat="1" applyFont="1" applyBorder="1"/>
    <xf numFmtId="0" fontId="0" fillId="0" borderId="68" xfId="0" applyBorder="1" applyAlignment="1">
      <alignment horizontal="right"/>
    </xf>
    <xf numFmtId="0" fontId="25" fillId="0" borderId="0" xfId="0" applyFont="1" applyAlignment="1">
      <alignment horizontal="right"/>
    </xf>
    <xf numFmtId="167" fontId="25" fillId="0" borderId="26" xfId="1" quotePrefix="1" applyNumberFormat="1" applyFont="1" applyBorder="1" applyAlignment="1">
      <alignment horizontal="right"/>
    </xf>
    <xf numFmtId="0" fontId="28" fillId="0" borderId="0" xfId="0" applyFont="1"/>
    <xf numFmtId="0" fontId="0" fillId="0" borderId="0" xfId="0" applyAlignment="1">
      <alignment horizontal="centerContinuous" vertical="top"/>
    </xf>
    <xf numFmtId="0" fontId="25" fillId="0" borderId="0" xfId="0" applyFont="1" applyAlignment="1">
      <alignment horizontal="left"/>
    </xf>
    <xf numFmtId="0" fontId="26" fillId="0" borderId="20" xfId="0" applyFont="1" applyBorder="1" applyAlignment="1">
      <alignment horizontal="centerContinuous"/>
    </xf>
    <xf numFmtId="0" fontId="26" fillId="0" borderId="0" xfId="0" applyFont="1" applyAlignment="1">
      <alignment vertical="center"/>
    </xf>
    <xf numFmtId="0" fontId="26" fillId="0" borderId="62" xfId="0" applyFont="1" applyBorder="1" applyAlignment="1">
      <alignment horizontal="centerContinuous" vertical="center"/>
    </xf>
    <xf numFmtId="0" fontId="31" fillId="0" borderId="0" xfId="0" applyFont="1"/>
    <xf numFmtId="49" fontId="31" fillId="0" borderId="8" xfId="0" applyNumberFormat="1" applyFont="1" applyBorder="1" applyAlignment="1">
      <alignment horizontal="centerContinuous"/>
    </xf>
    <xf numFmtId="49" fontId="31" fillId="0" borderId="71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Continuous"/>
    </xf>
    <xf numFmtId="0" fontId="31" fillId="0" borderId="69" xfId="0" applyFont="1" applyBorder="1" applyAlignment="1">
      <alignment horizontal="center"/>
    </xf>
    <xf numFmtId="0" fontId="29" fillId="0" borderId="6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34" fillId="0" borderId="0" xfId="0" applyNumberFormat="1" applyFont="1"/>
    <xf numFmtId="0" fontId="27" fillId="0" borderId="68" xfId="0" applyFont="1" applyBorder="1"/>
    <xf numFmtId="0" fontId="26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Continuous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indent="3"/>
    </xf>
    <xf numFmtId="165" fontId="9" fillId="0" borderId="0" xfId="0" applyNumberFormat="1" applyFont="1" applyAlignment="1">
      <alignment horizontal="center" wrapText="1"/>
    </xf>
    <xf numFmtId="165" fontId="11" fillId="0" borderId="8" xfId="2" applyNumberFormat="1" applyFont="1" applyBorder="1"/>
    <xf numFmtId="0" fontId="8" fillId="0" borderId="0" xfId="0" applyFont="1"/>
    <xf numFmtId="165" fontId="8" fillId="0" borderId="8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8" fontId="7" fillId="0" borderId="0" xfId="2" applyFont="1"/>
    <xf numFmtId="8" fontId="13" fillId="0" borderId="0" xfId="2" applyFont="1"/>
    <xf numFmtId="44" fontId="9" fillId="0" borderId="8" xfId="0" applyNumberFormat="1" applyFont="1" applyBorder="1" applyAlignment="1">
      <alignment horizontal="center"/>
    </xf>
    <xf numFmtId="165" fontId="6" fillId="0" borderId="0" xfId="0" applyNumberFormat="1" applyFont="1"/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/>
    </xf>
    <xf numFmtId="0" fontId="5" fillId="0" borderId="4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6" fontId="6" fillId="0" borderId="44" xfId="2" applyNumberFormat="1" applyFont="1" applyFill="1" applyBorder="1" applyAlignment="1">
      <alignment horizontal="center"/>
    </xf>
    <xf numFmtId="6" fontId="6" fillId="0" borderId="28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6" fillId="0" borderId="27" xfId="2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5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33" fillId="0" borderId="3" xfId="0" applyNumberFormat="1" applyFont="1" applyBorder="1" applyAlignment="1">
      <alignment horizontal="center" wrapText="1"/>
    </xf>
    <xf numFmtId="0" fontId="29" fillId="0" borderId="0" xfId="0" applyFont="1" applyAlignment="1">
      <alignment horizontal="left" indent="7"/>
    </xf>
    <xf numFmtId="0" fontId="26" fillId="0" borderId="4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49" fontId="26" fillId="0" borderId="46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  <xf numFmtId="49" fontId="31" fillId="0" borderId="46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6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3" fontId="25" fillId="0" borderId="46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7" fontId="26" fillId="0" borderId="62" xfId="0" applyNumberFormat="1" applyFont="1" applyBorder="1" applyAlignment="1">
      <alignment horizontal="center" vertical="center" wrapText="1"/>
    </xf>
    <xf numFmtId="37" fontId="26" fillId="0" borderId="51" xfId="0" applyNumberFormat="1" applyFont="1" applyBorder="1" applyAlignment="1">
      <alignment horizontal="center" vertical="center" wrapText="1"/>
    </xf>
    <xf numFmtId="38" fontId="29" fillId="0" borderId="46" xfId="1" applyNumberFormat="1" applyFont="1" applyBorder="1" applyAlignment="1">
      <alignment horizontal="center"/>
    </xf>
    <xf numFmtId="38" fontId="29" fillId="0" borderId="12" xfId="1" applyNumberFormat="1" applyFont="1" applyBorder="1" applyAlignment="1">
      <alignment horizontal="center"/>
    </xf>
    <xf numFmtId="38" fontId="25" fillId="0" borderId="46" xfId="1" applyNumberFormat="1" applyFont="1" applyBorder="1" applyAlignment="1">
      <alignment horizontal="center"/>
    </xf>
    <xf numFmtId="38" fontId="25" fillId="0" borderId="12" xfId="1" applyNumberFormat="1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9" fontId="25" fillId="0" borderId="46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168" fontId="0" fillId="0" borderId="4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49" fontId="29" fillId="0" borderId="51" xfId="0" applyNumberFormat="1" applyFont="1" applyBorder="1" applyAlignment="1">
      <alignment horizontal="center"/>
    </xf>
    <xf numFmtId="49" fontId="27" fillId="0" borderId="51" xfId="0" applyNumberFormat="1" applyFont="1" applyBorder="1" applyAlignment="1">
      <alignment horizontal="center"/>
    </xf>
    <xf numFmtId="49" fontId="20" fillId="0" borderId="0" xfId="3" applyNumberFormat="1"/>
    <xf numFmtId="49" fontId="26" fillId="0" borderId="0" xfId="0" quotePrefix="1" applyNumberFormat="1" applyFont="1"/>
    <xf numFmtId="0" fontId="30" fillId="0" borderId="69" xfId="0" applyFont="1" applyBorder="1" applyAlignment="1">
      <alignment horizontal="center" vertical="top"/>
    </xf>
    <xf numFmtId="0" fontId="27" fillId="0" borderId="7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7" fillId="0" borderId="51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37" fontId="26" fillId="0" borderId="2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 vertical="center"/>
    </xf>
    <xf numFmtId="49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1" y="358141"/>
          <a:ext cx="7692390" cy="91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Monday, __________.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budget for the fiscal year beginning July 1, 2025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" y="6515102"/>
          <a:ext cx="90678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zoomScaleNormal="100" workbookViewId="0">
      <selection activeCell="C41" sqref="C41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2" bestFit="1" customWidth="1"/>
    <col min="9" max="16384" width="8.6640625" style="1"/>
  </cols>
  <sheetData>
    <row r="1" spans="1:8" ht="22.5" customHeight="1" thickBot="1" x14ac:dyDescent="0.35">
      <c r="A1" s="20" t="s">
        <v>9</v>
      </c>
      <c r="B1" s="205" t="s">
        <v>13</v>
      </c>
      <c r="C1" s="205"/>
      <c r="D1" s="205"/>
      <c r="E1" s="205"/>
    </row>
    <row r="2" spans="1:8" ht="13.5" customHeight="1" x14ac:dyDescent="0.3">
      <c r="A2" s="44"/>
      <c r="B2" s="45"/>
      <c r="C2" s="45"/>
      <c r="D2" s="45"/>
      <c r="E2" s="46"/>
    </row>
    <row r="3" spans="1:8" x14ac:dyDescent="0.3">
      <c r="A3" s="3"/>
      <c r="E3" s="4"/>
    </row>
    <row r="4" spans="1:8" x14ac:dyDescent="0.3">
      <c r="A4" s="3"/>
      <c r="E4" s="4"/>
    </row>
    <row r="5" spans="1:8" x14ac:dyDescent="0.3">
      <c r="A5" s="3"/>
      <c r="E5" s="4"/>
    </row>
    <row r="6" spans="1:8" ht="19.5" customHeight="1" x14ac:dyDescent="0.3">
      <c r="A6" s="3"/>
      <c r="D6" s="39"/>
      <c r="E6" s="4"/>
    </row>
    <row r="7" spans="1:8" s="32" customFormat="1" ht="25.5" customHeight="1" thickBot="1" x14ac:dyDescent="0.35">
      <c r="A7" s="23" t="s">
        <v>188</v>
      </c>
      <c r="B7" s="37" t="s">
        <v>34</v>
      </c>
      <c r="C7" s="47" t="s">
        <v>24</v>
      </c>
      <c r="D7" s="48"/>
      <c r="E7" s="49"/>
      <c r="H7" s="33"/>
    </row>
    <row r="8" spans="1:8" ht="13.5" customHeight="1" thickBot="1" x14ac:dyDescent="0.35">
      <c r="A8" s="215"/>
      <c r="B8" s="215"/>
      <c r="C8" s="215"/>
      <c r="D8" s="215"/>
      <c r="E8" s="215"/>
    </row>
    <row r="9" spans="1:8" x14ac:dyDescent="0.3">
      <c r="A9" s="206" t="s">
        <v>2</v>
      </c>
      <c r="B9" s="207"/>
      <c r="C9" s="207"/>
      <c r="D9" s="207"/>
      <c r="E9" s="208"/>
    </row>
    <row r="10" spans="1:8" x14ac:dyDescent="0.3">
      <c r="A10" s="211" t="s">
        <v>0</v>
      </c>
      <c r="B10" s="212"/>
      <c r="C10" s="5" t="s">
        <v>16</v>
      </c>
      <c r="D10" s="5" t="s">
        <v>1</v>
      </c>
      <c r="E10" s="6" t="s">
        <v>186</v>
      </c>
    </row>
    <row r="11" spans="1:8" ht="15.75" customHeight="1" x14ac:dyDescent="0.3">
      <c r="A11" s="216">
        <f>'LB 20'!C19</f>
        <v>5250</v>
      </c>
      <c r="B11" s="217"/>
      <c r="C11" s="7" t="s">
        <v>173</v>
      </c>
      <c r="D11" s="7" t="s">
        <v>185</v>
      </c>
      <c r="E11" s="8" t="s">
        <v>196</v>
      </c>
    </row>
    <row r="12" spans="1:8" ht="13.5" customHeight="1" x14ac:dyDescent="0.3">
      <c r="A12" s="209" t="s">
        <v>22</v>
      </c>
      <c r="B12" s="210"/>
      <c r="C12" s="9">
        <f>'LB 20'!C11</f>
        <v>667856</v>
      </c>
      <c r="D12" s="9">
        <f>'LB 20'!D11</f>
        <v>633000</v>
      </c>
      <c r="E12" s="59">
        <f>'LB 20'!G11</f>
        <v>645841</v>
      </c>
    </row>
    <row r="13" spans="1:8" ht="13.5" customHeight="1" x14ac:dyDescent="0.3">
      <c r="A13" s="213" t="s">
        <v>23</v>
      </c>
      <c r="B13" s="214"/>
      <c r="C13" s="9">
        <f>'LB 20'!C19</f>
        <v>5250</v>
      </c>
      <c r="D13" s="9">
        <f>'LB 20'!D19</f>
        <v>2000</v>
      </c>
      <c r="E13" s="59">
        <f>'LB 20'!G19+'LB 20'!G28</f>
        <v>7500</v>
      </c>
    </row>
    <row r="14" spans="1:8" x14ac:dyDescent="0.3">
      <c r="A14" s="218" t="s">
        <v>35</v>
      </c>
      <c r="B14" s="219"/>
      <c r="C14" s="9">
        <f>'LB 20'!C23+'LB 20'!C24+'LB 20'!C25</f>
        <v>329492</v>
      </c>
      <c r="D14" s="9">
        <f>'LB 20'!D20+'LB 20'!D22+'LB 20'!D23+'LB 20'!D24+'LB 20'!D26</f>
        <v>948150</v>
      </c>
      <c r="E14" s="59">
        <f>'LB 20'!G20+'LB 20'!G21+'LB 20'!G22+'LB 20'!G23+'LB 20'!G24+'LB 20'!G26+'LB 20'!G29</f>
        <v>745150</v>
      </c>
    </row>
    <row r="15" spans="1:8" x14ac:dyDescent="0.3">
      <c r="A15" s="240" t="s">
        <v>17</v>
      </c>
      <c r="B15" s="241"/>
      <c r="C15" s="9">
        <f>'LB 20'!C21+'LB 20'!C14+'LB 20'!C13+'LB 20'!C28+'LB 20'!C9</f>
        <v>6841</v>
      </c>
      <c r="D15" s="9">
        <f>'LB 20'!D13+'LB 20'!D14+'LB 20'!D28+'LB 20'!D21</f>
        <v>10800</v>
      </c>
      <c r="E15" s="59">
        <f>'LB 20'!G13+'LB 20'!G14</f>
        <v>1800</v>
      </c>
    </row>
    <row r="16" spans="1:8" ht="14.25" customHeight="1" thickBot="1" x14ac:dyDescent="0.35">
      <c r="A16" s="242" t="s">
        <v>18</v>
      </c>
      <c r="B16" s="243"/>
      <c r="C16" s="38">
        <f>'LB 20'!C41</f>
        <v>134834</v>
      </c>
      <c r="D16" s="61">
        <f>'LB 20'!D40</f>
        <v>142945</v>
      </c>
      <c r="E16" s="60">
        <f>'LB 20'!G40</f>
        <v>146592</v>
      </c>
    </row>
    <row r="17" spans="1:10" ht="15.75" customHeight="1" thickTop="1" thickBot="1" x14ac:dyDescent="0.35">
      <c r="A17" s="244" t="s">
        <v>19</v>
      </c>
      <c r="B17" s="245"/>
      <c r="C17" s="36">
        <f>SUM(C12:C16)</f>
        <v>1144273</v>
      </c>
      <c r="D17" s="58">
        <f>SUM(D12:D16)</f>
        <v>1736895</v>
      </c>
      <c r="E17" s="57">
        <f>SUM(E12:E16)</f>
        <v>1546883</v>
      </c>
      <c r="G17" s="10"/>
    </row>
    <row r="18" spans="1:10" ht="14.25" customHeight="1" thickBot="1" x14ac:dyDescent="0.35">
      <c r="A18" s="246"/>
      <c r="B18" s="246"/>
      <c r="C18" s="246"/>
      <c r="D18" s="246"/>
      <c r="E18" s="246"/>
      <c r="J18" s="1" t="s">
        <v>38</v>
      </c>
    </row>
    <row r="19" spans="1:10" ht="14.25" customHeight="1" x14ac:dyDescent="0.3">
      <c r="A19" s="220" t="s">
        <v>11</v>
      </c>
      <c r="B19" s="221"/>
      <c r="C19" s="221"/>
      <c r="D19" s="221"/>
      <c r="E19" s="222"/>
    </row>
    <row r="20" spans="1:10" ht="14.25" customHeight="1" x14ac:dyDescent="0.3">
      <c r="A20" s="236" t="s">
        <v>12</v>
      </c>
      <c r="B20" s="237"/>
      <c r="C20" s="11">
        <f>'LB 31'!C10+'LB 31'!C11</f>
        <v>44418</v>
      </c>
      <c r="D20" s="62">
        <f>'LB 31'!D10+'LB 31'!D11</f>
        <v>65600</v>
      </c>
      <c r="E20" s="12">
        <f>'LB 31'!L11</f>
        <v>107500</v>
      </c>
    </row>
    <row r="21" spans="1:10" ht="14.25" customHeight="1" x14ac:dyDescent="0.3">
      <c r="A21" s="236" t="s">
        <v>5</v>
      </c>
      <c r="B21" s="237"/>
      <c r="C21" s="11">
        <f>'LB 31'!C14+'LB 31'!C15+'LB 31'!C16+'LB 31'!C17+'LB 31'!C18+'LB 31'!C19+'LB 31'!C20+'LB 31'!C21+'LB 31'!C22+'LB 31'!C23+'LB 31'!C24</f>
        <v>115230.68</v>
      </c>
      <c r="D21" s="11">
        <f>'LB 31'!D14+'LB 31'!D15+'LB 31'!D16+'LB 31'!D17+'LB 31'!D18+'LB 31'!D19+'LB 31'!D20+'LB 31'!D21+'LB 31'!D22</f>
        <v>261700</v>
      </c>
      <c r="E21" s="13">
        <f>'LB 31'!L14</f>
        <v>223600</v>
      </c>
    </row>
    <row r="22" spans="1:10" ht="14.25" customHeight="1" x14ac:dyDescent="0.3">
      <c r="A22" s="236" t="s">
        <v>6</v>
      </c>
      <c r="B22" s="237"/>
      <c r="C22" s="11">
        <f>'LB 31'!C29+'LB 31'!C30+'LB 31'!C31+'LB 31'!C32+'LB 31'!C33</f>
        <v>54109.21</v>
      </c>
      <c r="D22" s="2">
        <f>'LB 31'!D30+'LB 31'!D31+'LB 31'!D32+'LB 31'!D33+'LB 31'!D25+'LB 31'!D26+'LB 31'!D27+'LB 31'!D28</f>
        <v>1170000</v>
      </c>
      <c r="E22" s="11">
        <f>'LB 31'!L33</f>
        <v>970000</v>
      </c>
    </row>
    <row r="23" spans="1:10" ht="14.25" customHeight="1" x14ac:dyDescent="0.3">
      <c r="A23" s="21" t="s">
        <v>7</v>
      </c>
      <c r="B23" s="22"/>
      <c r="C23" s="11" t="s">
        <v>38</v>
      </c>
      <c r="D23" s="11">
        <v>0</v>
      </c>
      <c r="E23" s="13">
        <v>0</v>
      </c>
    </row>
    <row r="24" spans="1:10" ht="14.25" customHeight="1" x14ac:dyDescent="0.3">
      <c r="A24" s="236" t="s">
        <v>8</v>
      </c>
      <c r="B24" s="237"/>
      <c r="C24" s="11">
        <f>'LB 31'!C36</f>
        <v>0</v>
      </c>
      <c r="D24" s="11">
        <f>'LB 31'!D36</f>
        <v>10000</v>
      </c>
      <c r="E24" s="13">
        <v>10000</v>
      </c>
    </row>
    <row r="25" spans="1:10" ht="14.25" customHeight="1" thickBot="1" x14ac:dyDescent="0.35">
      <c r="A25" s="242" t="s">
        <v>30</v>
      </c>
      <c r="B25" s="243"/>
      <c r="C25" s="14">
        <f>'LB 31'!C40</f>
        <v>235783</v>
      </c>
      <c r="D25" s="63">
        <f>'LB 31'!D40</f>
        <v>229595</v>
      </c>
      <c r="E25" s="15">
        <f>'LB 31'!H40</f>
        <v>235783</v>
      </c>
    </row>
    <row r="26" spans="1:10" ht="17.25" customHeight="1" thickTop="1" thickBot="1" x14ac:dyDescent="0.35">
      <c r="A26" s="227" t="s">
        <v>20</v>
      </c>
      <c r="B26" s="228"/>
      <c r="C26" s="36">
        <f>SUM(C20:C25)</f>
        <v>449540.89</v>
      </c>
      <c r="D26" s="36">
        <f>SUM(D20:D25)</f>
        <v>1736895</v>
      </c>
      <c r="E26" s="43">
        <f>SUM(E20:E25)</f>
        <v>1546883</v>
      </c>
    </row>
    <row r="27" spans="1:10" ht="14.25" customHeight="1" thickBot="1" x14ac:dyDescent="0.35">
      <c r="A27" s="215"/>
      <c r="B27" s="215"/>
      <c r="C27" s="215"/>
      <c r="D27" s="215"/>
      <c r="E27" s="215"/>
    </row>
    <row r="28" spans="1:10" ht="14.25" customHeight="1" x14ac:dyDescent="0.3">
      <c r="A28" s="220" t="s">
        <v>31</v>
      </c>
      <c r="B28" s="221"/>
      <c r="C28" s="221"/>
      <c r="D28" s="221"/>
      <c r="E28" s="222"/>
    </row>
    <row r="29" spans="1:10" ht="14.25" customHeight="1" x14ac:dyDescent="0.3">
      <c r="A29" s="238" t="s">
        <v>26</v>
      </c>
      <c r="B29" s="239"/>
      <c r="C29" s="54"/>
      <c r="D29" s="55"/>
      <c r="E29" s="56"/>
    </row>
    <row r="30" spans="1:10" ht="16.2" thickBot="1" x14ac:dyDescent="0.35">
      <c r="A30" s="234" t="s">
        <v>25</v>
      </c>
      <c r="B30" s="235"/>
      <c r="C30" s="52">
        <v>0</v>
      </c>
      <c r="D30" s="52">
        <v>0</v>
      </c>
      <c r="E30" s="53">
        <v>0</v>
      </c>
      <c r="F30" s="17"/>
      <c r="G30" s="17"/>
    </row>
    <row r="31" spans="1:10" ht="16.8" thickTop="1" thickBot="1" x14ac:dyDescent="0.35">
      <c r="A31" s="227" t="s">
        <v>21</v>
      </c>
      <c r="B31" s="228"/>
      <c r="C31" s="18">
        <v>0</v>
      </c>
      <c r="D31" s="19">
        <v>0</v>
      </c>
      <c r="E31" s="16">
        <v>0</v>
      </c>
      <c r="F31" s="17"/>
      <c r="G31" s="17"/>
    </row>
    <row r="32" spans="1:10" ht="16.2" thickBot="1" x14ac:dyDescent="0.35">
      <c r="A32" s="215"/>
      <c r="B32" s="215"/>
      <c r="C32" s="215"/>
      <c r="D32" s="215"/>
      <c r="E32" s="215"/>
      <c r="F32" s="17"/>
      <c r="G32" s="17"/>
    </row>
    <row r="33" spans="1:8" x14ac:dyDescent="0.3">
      <c r="A33" s="220" t="s">
        <v>27</v>
      </c>
      <c r="B33" s="221"/>
      <c r="C33" s="221"/>
      <c r="D33" s="221"/>
      <c r="E33" s="222"/>
      <c r="F33" s="17"/>
      <c r="G33" s="17"/>
    </row>
    <row r="34" spans="1:8" ht="15.75" customHeight="1" x14ac:dyDescent="0.3">
      <c r="A34" s="24"/>
      <c r="B34" s="25"/>
      <c r="C34" s="25"/>
      <c r="D34" s="25"/>
      <c r="E34" s="26"/>
      <c r="F34" s="17"/>
      <c r="G34" s="17"/>
      <c r="H34" s="34"/>
    </row>
    <row r="35" spans="1:8" ht="15.75" customHeight="1" x14ac:dyDescent="0.3">
      <c r="A35" s="27"/>
      <c r="B35" s="34"/>
      <c r="C35" s="34"/>
      <c r="D35" s="34"/>
      <c r="E35" s="28"/>
      <c r="F35" s="17"/>
      <c r="G35" s="17"/>
      <c r="H35" s="34"/>
    </row>
    <row r="36" spans="1:8" ht="26.25" customHeight="1" thickBot="1" x14ac:dyDescent="0.35">
      <c r="A36" s="29"/>
      <c r="B36" s="30"/>
      <c r="C36" s="30"/>
      <c r="D36" s="30"/>
      <c r="E36" s="31"/>
      <c r="F36" s="17"/>
      <c r="G36" s="17"/>
    </row>
    <row r="37" spans="1:8" ht="16.2" thickBot="1" x14ac:dyDescent="0.35">
      <c r="A37" s="215"/>
      <c r="B37" s="215"/>
      <c r="C37" s="215"/>
      <c r="D37" s="215"/>
      <c r="E37" s="215"/>
      <c r="F37" s="17" t="s">
        <v>15</v>
      </c>
      <c r="G37" s="17"/>
    </row>
    <row r="38" spans="1:8" x14ac:dyDescent="0.3">
      <c r="A38" s="220" t="s">
        <v>4</v>
      </c>
      <c r="B38" s="221"/>
      <c r="C38" s="221"/>
      <c r="D38" s="221"/>
      <c r="E38" s="222"/>
      <c r="F38" s="17"/>
      <c r="G38" s="17"/>
    </row>
    <row r="39" spans="1:8" x14ac:dyDescent="0.3">
      <c r="A39" s="225"/>
      <c r="B39" s="226"/>
      <c r="C39" s="50" t="s">
        <v>32</v>
      </c>
      <c r="D39" s="50" t="s">
        <v>32</v>
      </c>
      <c r="E39" s="51" t="s">
        <v>32</v>
      </c>
      <c r="F39" s="17"/>
      <c r="G39" s="17"/>
    </row>
    <row r="40" spans="1:8" ht="15.75" customHeight="1" x14ac:dyDescent="0.3">
      <c r="A40" s="216"/>
      <c r="B40" s="217"/>
      <c r="C40" s="7" t="s">
        <v>173</v>
      </c>
      <c r="D40" s="7" t="s">
        <v>185</v>
      </c>
      <c r="E40" s="8" t="s">
        <v>196</v>
      </c>
      <c r="F40" s="1" t="s">
        <v>38</v>
      </c>
    </row>
    <row r="41" spans="1:8" ht="16.2" thickBot="1" x14ac:dyDescent="0.35">
      <c r="A41" s="227" t="s">
        <v>29</v>
      </c>
      <c r="B41" s="228"/>
      <c r="C41" s="41">
        <v>0.40610000000000002</v>
      </c>
      <c r="D41" s="41">
        <v>0.40610000000000002</v>
      </c>
      <c r="E41" s="42">
        <v>0.40610000000000002</v>
      </c>
      <c r="F41" s="17"/>
      <c r="G41" s="17"/>
    </row>
    <row r="42" spans="1:8" ht="16.2" thickBot="1" x14ac:dyDescent="0.35">
      <c r="A42" s="215"/>
      <c r="B42" s="215"/>
      <c r="C42" s="215"/>
      <c r="D42" s="215"/>
      <c r="E42" s="215"/>
      <c r="F42" s="17"/>
      <c r="G42" s="17"/>
    </row>
    <row r="43" spans="1:8" x14ac:dyDescent="0.3">
      <c r="A43" s="220" t="s">
        <v>3</v>
      </c>
      <c r="B43" s="221"/>
      <c r="C43" s="221"/>
      <c r="D43" s="221"/>
      <c r="E43" s="222"/>
      <c r="F43" s="17"/>
      <c r="G43" s="17"/>
    </row>
    <row r="44" spans="1:8" ht="15.75" customHeight="1" x14ac:dyDescent="0.3">
      <c r="A44" s="40" t="s">
        <v>10</v>
      </c>
      <c r="B44" s="230" t="s">
        <v>28</v>
      </c>
      <c r="C44" s="231"/>
      <c r="D44" s="232" t="s">
        <v>33</v>
      </c>
      <c r="E44" s="233"/>
      <c r="F44" s="17"/>
      <c r="G44" s="17"/>
    </row>
    <row r="45" spans="1:8" ht="16.2" thickBot="1" x14ac:dyDescent="0.35">
      <c r="A45" s="35" t="s">
        <v>14</v>
      </c>
      <c r="B45" s="223">
        <v>0</v>
      </c>
      <c r="C45" s="229"/>
      <c r="D45" s="223">
        <v>0</v>
      </c>
      <c r="E45" s="224"/>
      <c r="F45" s="17"/>
      <c r="G45" s="17"/>
    </row>
    <row r="46" spans="1:8" x14ac:dyDescent="0.3">
      <c r="A46" s="20"/>
      <c r="F46" s="17"/>
      <c r="G46" s="17"/>
    </row>
    <row r="47" spans="1:8" x14ac:dyDescent="0.3">
      <c r="F47" s="17"/>
      <c r="G47" s="17"/>
    </row>
  </sheetData>
  <mergeCells count="37">
    <mergeCell ref="A15:B15"/>
    <mergeCell ref="A28:E28"/>
    <mergeCell ref="A16:B16"/>
    <mergeCell ref="A17:B17"/>
    <mergeCell ref="A19:E19"/>
    <mergeCell ref="A27:E27"/>
    <mergeCell ref="A25:B25"/>
    <mergeCell ref="A18:E18"/>
    <mergeCell ref="A30:B30"/>
    <mergeCell ref="A20:B20"/>
    <mergeCell ref="A21:B21"/>
    <mergeCell ref="A22:B22"/>
    <mergeCell ref="A24:B24"/>
    <mergeCell ref="A29:B29"/>
    <mergeCell ref="A14:B14"/>
    <mergeCell ref="A43:E43"/>
    <mergeCell ref="A37:E37"/>
    <mergeCell ref="D45:E45"/>
    <mergeCell ref="A39:B39"/>
    <mergeCell ref="A26:B26"/>
    <mergeCell ref="B45:C45"/>
    <mergeCell ref="A42:E42"/>
    <mergeCell ref="A38:E38"/>
    <mergeCell ref="B44:C44"/>
    <mergeCell ref="D44:E44"/>
    <mergeCell ref="A32:E32"/>
    <mergeCell ref="A33:E33"/>
    <mergeCell ref="A31:B31"/>
    <mergeCell ref="A41:B41"/>
    <mergeCell ref="A40:B40"/>
    <mergeCell ref="B1:E1"/>
    <mergeCell ref="A9:E9"/>
    <mergeCell ref="A12:B12"/>
    <mergeCell ref="A10:B10"/>
    <mergeCell ref="A13:B13"/>
    <mergeCell ref="A8:E8"/>
    <mergeCell ref="A11:B11"/>
  </mergeCells>
  <phoneticPr fontId="2" type="noConversion"/>
  <pageMargins left="0.5" right="0.25" top="0.68" bottom="0.5" header="0.37" footer="0.5"/>
  <pageSetup scale="78" fitToHeight="2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90"/>
  <sheetViews>
    <sheetView workbookViewId="0">
      <selection activeCell="H38" sqref="H38"/>
    </sheetView>
  </sheetViews>
  <sheetFormatPr defaultColWidth="0" defaultRowHeight="15.6" zeroHeight="1" x14ac:dyDescent="0.3"/>
  <cols>
    <col min="1" max="1" width="2.5546875" style="64" customWidth="1"/>
    <col min="2" max="2" width="11.44140625" style="1" customWidth="1"/>
    <col min="3" max="3" width="13.109375" style="1" bestFit="1" customWidth="1"/>
    <col min="4" max="4" width="11.6640625" style="65" bestFit="1" customWidth="1"/>
    <col min="5" max="5" width="2.88671875" style="64" customWidth="1"/>
    <col min="6" max="6" width="31" style="65" customWidth="1"/>
    <col min="7" max="7" width="15.33203125" style="65" customWidth="1"/>
    <col min="8" max="8" width="12" style="65" bestFit="1" customWidth="1"/>
    <col min="9" max="9" width="10.88671875" style="65" customWidth="1"/>
    <col min="10" max="10" width="3" style="64" customWidth="1"/>
    <col min="11" max="11" width="13.77734375" style="64" hidden="1" customWidth="1"/>
    <col min="12" max="12" width="22.109375" style="201" hidden="1" customWidth="1"/>
    <col min="13" max="16384" width="0" style="65" hidden="1"/>
  </cols>
  <sheetData>
    <row r="1" spans="1:12" x14ac:dyDescent="0.3">
      <c r="B1" s="205" t="s">
        <v>36</v>
      </c>
      <c r="C1" s="263"/>
      <c r="E1" s="273"/>
      <c r="F1" s="273"/>
    </row>
    <row r="2" spans="1:12" x14ac:dyDescent="0.3">
      <c r="B2" s="205" t="s">
        <v>37</v>
      </c>
      <c r="C2" s="263"/>
    </row>
    <row r="3" spans="1:12" ht="9.75" customHeight="1" x14ac:dyDescent="0.3">
      <c r="B3" s="205"/>
      <c r="C3" s="263"/>
      <c r="E3" s="274"/>
      <c r="F3" s="274"/>
    </row>
    <row r="4" spans="1:12" ht="20.25" customHeight="1" x14ac:dyDescent="0.35">
      <c r="B4" s="205"/>
      <c r="C4" s="263"/>
      <c r="E4" s="272" t="s">
        <v>176</v>
      </c>
      <c r="F4" s="272"/>
      <c r="H4" s="66" t="s">
        <v>38</v>
      </c>
      <c r="I4" s="66"/>
    </row>
    <row r="5" spans="1:12" ht="17.399999999999999" customHeight="1" x14ac:dyDescent="0.3">
      <c r="B5" s="263"/>
      <c r="C5" s="263"/>
      <c r="D5" s="65" t="s">
        <v>38</v>
      </c>
      <c r="E5" s="264" t="s">
        <v>39</v>
      </c>
      <c r="F5" s="264"/>
      <c r="G5" s="67" t="s">
        <v>177</v>
      </c>
      <c r="H5" s="68"/>
      <c r="I5" s="68"/>
    </row>
    <row r="6" spans="1:12" ht="15.75" customHeight="1" x14ac:dyDescent="0.3">
      <c r="A6" s="248"/>
      <c r="B6" s="255" t="s">
        <v>40</v>
      </c>
      <c r="C6" s="265"/>
      <c r="D6" s="265"/>
      <c r="E6" s="266" t="s">
        <v>41</v>
      </c>
      <c r="F6" s="267"/>
      <c r="G6" s="260" t="s">
        <v>197</v>
      </c>
      <c r="H6" s="261"/>
      <c r="I6" s="262"/>
      <c r="J6" s="248"/>
    </row>
    <row r="7" spans="1:12" ht="15.75" customHeight="1" x14ac:dyDescent="0.3">
      <c r="A7" s="249"/>
      <c r="B7" s="251" t="s">
        <v>42</v>
      </c>
      <c r="C7" s="252"/>
      <c r="D7" s="253" t="s">
        <v>194</v>
      </c>
      <c r="E7" s="268"/>
      <c r="F7" s="269"/>
      <c r="G7" s="253" t="s">
        <v>43</v>
      </c>
      <c r="H7" s="253" t="s">
        <v>44</v>
      </c>
      <c r="I7" s="253" t="s">
        <v>45</v>
      </c>
      <c r="J7" s="249"/>
    </row>
    <row r="8" spans="1:12" ht="10.5" customHeight="1" x14ac:dyDescent="0.3">
      <c r="A8" s="249"/>
      <c r="B8" s="256" t="s">
        <v>88</v>
      </c>
      <c r="C8" s="258" t="s">
        <v>173</v>
      </c>
      <c r="D8" s="254"/>
      <c r="E8" s="268"/>
      <c r="F8" s="269"/>
      <c r="G8" s="254"/>
      <c r="H8" s="255"/>
      <c r="I8" s="254"/>
      <c r="J8" s="249"/>
    </row>
    <row r="9" spans="1:12" ht="10.199999999999999" customHeight="1" x14ac:dyDescent="0.3">
      <c r="A9" s="250"/>
      <c r="B9" s="257"/>
      <c r="C9" s="259"/>
      <c r="D9" s="254"/>
      <c r="E9" s="270"/>
      <c r="F9" s="271"/>
      <c r="G9" s="254"/>
      <c r="H9" s="255"/>
      <c r="I9" s="254"/>
      <c r="J9" s="250"/>
    </row>
    <row r="10" spans="1:12" ht="12.45" customHeight="1" x14ac:dyDescent="0.3">
      <c r="A10" s="69"/>
      <c r="B10" s="70"/>
      <c r="C10" s="70"/>
      <c r="D10" s="70"/>
      <c r="E10" s="69"/>
      <c r="F10" s="70"/>
      <c r="G10" s="70"/>
      <c r="H10" s="70"/>
      <c r="I10" s="70"/>
      <c r="J10" s="69"/>
      <c r="K10" s="199"/>
      <c r="L10" s="202"/>
    </row>
    <row r="11" spans="1:12" ht="12.45" customHeight="1" x14ac:dyDescent="0.3">
      <c r="A11" s="72">
        <v>1</v>
      </c>
      <c r="B11" s="73">
        <v>357821</v>
      </c>
      <c r="C11" s="73">
        <v>667856</v>
      </c>
      <c r="D11" s="73">
        <v>633000</v>
      </c>
      <c r="E11" s="72">
        <v>1</v>
      </c>
      <c r="F11" s="74" t="s">
        <v>89</v>
      </c>
      <c r="G11" s="73">
        <v>645841</v>
      </c>
      <c r="H11" s="73" t="s">
        <v>38</v>
      </c>
      <c r="I11" s="73">
        <v>0</v>
      </c>
      <c r="J11" s="72">
        <v>1</v>
      </c>
    </row>
    <row r="12" spans="1:12" ht="12.45" customHeight="1" x14ac:dyDescent="0.3">
      <c r="A12" s="72">
        <v>2</v>
      </c>
      <c r="B12" s="73"/>
      <c r="C12" s="73"/>
      <c r="D12" s="73"/>
      <c r="E12" s="72">
        <v>2</v>
      </c>
      <c r="F12" s="74"/>
      <c r="G12" s="73"/>
      <c r="H12" s="73"/>
      <c r="I12" s="73"/>
      <c r="J12" s="72">
        <v>2</v>
      </c>
    </row>
    <row r="13" spans="1:12" ht="12.45" customHeight="1" x14ac:dyDescent="0.3">
      <c r="A13" s="72">
        <v>3</v>
      </c>
      <c r="B13" s="73">
        <v>1687</v>
      </c>
      <c r="C13" s="73">
        <f>151+57</f>
        <v>208</v>
      </c>
      <c r="D13" s="73">
        <v>3500</v>
      </c>
      <c r="E13" s="72">
        <v>3</v>
      </c>
      <c r="F13" s="74" t="s">
        <v>175</v>
      </c>
      <c r="G13" s="73">
        <v>1500</v>
      </c>
      <c r="H13" s="73" t="s">
        <v>38</v>
      </c>
      <c r="I13" s="73">
        <v>0</v>
      </c>
      <c r="J13" s="72">
        <v>3</v>
      </c>
    </row>
    <row r="14" spans="1:12" ht="12.45" customHeight="1" x14ac:dyDescent="0.3">
      <c r="A14" s="72">
        <v>4</v>
      </c>
      <c r="B14" s="73">
        <v>956</v>
      </c>
      <c r="C14" s="73">
        <v>139</v>
      </c>
      <c r="D14" s="73">
        <v>300</v>
      </c>
      <c r="E14" s="72">
        <v>4</v>
      </c>
      <c r="F14" s="74" t="s">
        <v>46</v>
      </c>
      <c r="G14" s="73">
        <v>300</v>
      </c>
      <c r="H14" s="73" t="s">
        <v>38</v>
      </c>
      <c r="I14" s="73">
        <v>0</v>
      </c>
      <c r="J14" s="72">
        <v>4</v>
      </c>
    </row>
    <row r="15" spans="1:12" ht="12.45" customHeight="1" x14ac:dyDescent="0.3">
      <c r="A15" s="72">
        <v>5</v>
      </c>
      <c r="B15" s="73" t="s">
        <v>38</v>
      </c>
      <c r="C15" s="73" t="s">
        <v>38</v>
      </c>
      <c r="D15" s="73"/>
      <c r="E15" s="72">
        <v>5</v>
      </c>
      <c r="F15" s="75" t="s">
        <v>38</v>
      </c>
      <c r="G15" s="73"/>
      <c r="H15" s="73"/>
      <c r="I15" s="73"/>
      <c r="J15" s="72">
        <v>5</v>
      </c>
      <c r="L15" s="201" t="s">
        <v>38</v>
      </c>
    </row>
    <row r="16" spans="1:12" ht="12.45" customHeight="1" x14ac:dyDescent="0.3">
      <c r="A16" s="72">
        <v>6</v>
      </c>
      <c r="B16" s="73"/>
      <c r="C16" s="73"/>
      <c r="D16" s="73"/>
      <c r="E16" s="72">
        <v>6</v>
      </c>
      <c r="G16" s="73"/>
      <c r="H16" s="73"/>
      <c r="I16" s="73"/>
      <c r="J16" s="72">
        <v>6</v>
      </c>
    </row>
    <row r="17" spans="1:12" ht="12.45" customHeight="1" x14ac:dyDescent="0.3">
      <c r="A17" s="72">
        <v>7</v>
      </c>
      <c r="B17" s="73"/>
      <c r="C17" s="73"/>
      <c r="D17" s="73"/>
      <c r="E17" s="72">
        <v>7</v>
      </c>
      <c r="F17" s="76" t="s">
        <v>47</v>
      </c>
      <c r="G17" s="73"/>
      <c r="H17" s="73"/>
      <c r="I17" s="73"/>
      <c r="J17" s="72">
        <v>7</v>
      </c>
    </row>
    <row r="18" spans="1:12" ht="12.45" customHeight="1" x14ac:dyDescent="0.3">
      <c r="A18" s="72">
        <v>8</v>
      </c>
      <c r="B18" s="73"/>
      <c r="C18" s="73"/>
      <c r="D18" s="73"/>
      <c r="E18" s="72">
        <v>8</v>
      </c>
      <c r="G18" s="73"/>
      <c r="H18" s="73" t="s">
        <v>38</v>
      </c>
      <c r="I18" s="73"/>
      <c r="J18" s="72">
        <v>8</v>
      </c>
    </row>
    <row r="19" spans="1:12" ht="12.45" customHeight="1" x14ac:dyDescent="0.3">
      <c r="A19" s="72">
        <v>9</v>
      </c>
      <c r="B19" s="73">
        <v>3900</v>
      </c>
      <c r="C19" s="73">
        <v>5250</v>
      </c>
      <c r="D19" s="73">
        <v>2000</v>
      </c>
      <c r="E19" s="72">
        <v>9</v>
      </c>
      <c r="F19" s="77" t="s">
        <v>48</v>
      </c>
      <c r="G19" s="73">
        <v>2500</v>
      </c>
      <c r="H19" s="73" t="s">
        <v>38</v>
      </c>
      <c r="I19" s="73">
        <v>0</v>
      </c>
      <c r="J19" s="72">
        <v>9</v>
      </c>
    </row>
    <row r="20" spans="1:12" ht="12.45" customHeight="1" x14ac:dyDescent="0.3">
      <c r="A20" s="72">
        <v>10</v>
      </c>
      <c r="B20" s="73">
        <v>0</v>
      </c>
      <c r="C20" s="73">
        <v>0</v>
      </c>
      <c r="D20" s="73">
        <v>18150</v>
      </c>
      <c r="E20" s="72">
        <v>10</v>
      </c>
      <c r="F20" s="77" t="s">
        <v>190</v>
      </c>
      <c r="G20" s="73">
        <v>18150</v>
      </c>
      <c r="H20" s="73" t="s">
        <v>38</v>
      </c>
      <c r="I20" s="73">
        <v>0</v>
      </c>
      <c r="J20" s="72">
        <v>10</v>
      </c>
    </row>
    <row r="21" spans="1:12" ht="12.45" customHeight="1" x14ac:dyDescent="0.3">
      <c r="A21" s="72">
        <v>11</v>
      </c>
      <c r="B21" s="73">
        <v>6624</v>
      </c>
      <c r="C21" s="73">
        <v>2334</v>
      </c>
      <c r="D21" s="73">
        <v>4000</v>
      </c>
      <c r="E21" s="72">
        <v>11</v>
      </c>
      <c r="F21" s="77" t="s">
        <v>87</v>
      </c>
      <c r="G21" s="73">
        <v>4000</v>
      </c>
      <c r="H21" s="73" t="s">
        <v>38</v>
      </c>
      <c r="I21" s="73">
        <v>0</v>
      </c>
      <c r="J21" s="72">
        <v>11</v>
      </c>
    </row>
    <row r="22" spans="1:12" ht="12.45" customHeight="1" x14ac:dyDescent="0.3">
      <c r="A22" s="72">
        <v>12</v>
      </c>
      <c r="B22" s="73">
        <v>0</v>
      </c>
      <c r="C22" s="73">
        <v>0</v>
      </c>
      <c r="D22" s="73">
        <v>500000</v>
      </c>
      <c r="E22" s="72">
        <v>12</v>
      </c>
      <c r="F22" s="77" t="s">
        <v>189</v>
      </c>
      <c r="G22" s="73">
        <v>500000</v>
      </c>
      <c r="H22" s="73" t="s">
        <v>38</v>
      </c>
      <c r="I22" s="73">
        <v>0</v>
      </c>
      <c r="J22" s="72">
        <v>12</v>
      </c>
    </row>
    <row r="23" spans="1:12" ht="12.45" customHeight="1" x14ac:dyDescent="0.3">
      <c r="A23" s="72">
        <v>13</v>
      </c>
      <c r="B23" s="73">
        <v>43251</v>
      </c>
      <c r="C23" s="73">
        <v>329492</v>
      </c>
      <c r="D23" s="73">
        <v>67000</v>
      </c>
      <c r="E23" s="72">
        <v>13</v>
      </c>
      <c r="F23" s="77" t="s">
        <v>200</v>
      </c>
      <c r="G23" s="73">
        <v>67000</v>
      </c>
      <c r="H23" s="73" t="s">
        <v>38</v>
      </c>
      <c r="I23" s="73">
        <v>0</v>
      </c>
      <c r="J23" s="72">
        <v>13</v>
      </c>
    </row>
    <row r="24" spans="1:12" ht="12.45" customHeight="1" x14ac:dyDescent="0.3">
      <c r="A24" s="72">
        <v>14</v>
      </c>
      <c r="B24" s="78">
        <v>19652</v>
      </c>
      <c r="C24" s="78">
        <v>0</v>
      </c>
      <c r="D24" s="78">
        <v>100000</v>
      </c>
      <c r="E24" s="72">
        <v>14</v>
      </c>
      <c r="F24" s="77" t="s">
        <v>49</v>
      </c>
      <c r="G24" s="78">
        <v>100000</v>
      </c>
      <c r="H24" s="78" t="s">
        <v>38</v>
      </c>
      <c r="I24" s="78">
        <v>0</v>
      </c>
      <c r="J24" s="72">
        <v>14</v>
      </c>
    </row>
    <row r="25" spans="1:12" ht="12.45" customHeight="1" x14ac:dyDescent="0.3">
      <c r="A25" s="72">
        <v>15</v>
      </c>
      <c r="B25" s="73">
        <v>25000</v>
      </c>
      <c r="C25" s="73">
        <v>0</v>
      </c>
      <c r="D25" s="73">
        <v>0</v>
      </c>
      <c r="E25" s="72">
        <v>15</v>
      </c>
      <c r="F25" s="77" t="s">
        <v>174</v>
      </c>
      <c r="G25" s="73">
        <v>0</v>
      </c>
      <c r="H25" s="73">
        <v>0</v>
      </c>
      <c r="I25" s="73">
        <v>0</v>
      </c>
      <c r="J25" s="72">
        <v>15</v>
      </c>
    </row>
    <row r="26" spans="1:12" ht="12.45" customHeight="1" x14ac:dyDescent="0.3">
      <c r="A26" s="72">
        <v>16</v>
      </c>
      <c r="B26" s="73"/>
      <c r="C26" s="73"/>
      <c r="D26" s="196">
        <v>263000</v>
      </c>
      <c r="E26" s="72">
        <v>16</v>
      </c>
      <c r="F26" s="195" t="s">
        <v>199</v>
      </c>
      <c r="G26" s="196">
        <v>36000</v>
      </c>
      <c r="H26" s="196" t="s">
        <v>38</v>
      </c>
      <c r="I26" s="196">
        <v>0</v>
      </c>
      <c r="J26" s="72">
        <v>16</v>
      </c>
      <c r="K26" s="200" t="s">
        <v>38</v>
      </c>
      <c r="L26" s="201" t="s">
        <v>38</v>
      </c>
    </row>
    <row r="27" spans="1:12" ht="12.45" customHeight="1" x14ac:dyDescent="0.3">
      <c r="A27" s="72">
        <v>17</v>
      </c>
      <c r="B27" s="73"/>
      <c r="C27" s="73"/>
      <c r="D27" s="196">
        <v>0</v>
      </c>
      <c r="E27" s="72">
        <v>17</v>
      </c>
      <c r="F27" s="197" t="s">
        <v>178</v>
      </c>
      <c r="G27" s="196">
        <v>0</v>
      </c>
      <c r="H27" s="196">
        <v>0</v>
      </c>
      <c r="I27" s="196">
        <v>0</v>
      </c>
      <c r="J27" s="72">
        <v>17</v>
      </c>
    </row>
    <row r="28" spans="1:12" ht="12.45" customHeight="1" x14ac:dyDescent="0.3">
      <c r="A28" s="72">
        <v>18</v>
      </c>
      <c r="B28" s="73"/>
      <c r="C28" s="73">
        <v>4160</v>
      </c>
      <c r="D28" s="73">
        <v>3000</v>
      </c>
      <c r="E28" s="72">
        <v>18</v>
      </c>
      <c r="F28" s="77" t="s">
        <v>187</v>
      </c>
      <c r="G28" s="73">
        <v>5000</v>
      </c>
      <c r="H28" s="73" t="s">
        <v>38</v>
      </c>
      <c r="I28" s="73">
        <v>0</v>
      </c>
      <c r="J28" s="72">
        <v>18</v>
      </c>
      <c r="K28" s="64" t="s">
        <v>38</v>
      </c>
      <c r="L28" s="201" t="s">
        <v>38</v>
      </c>
    </row>
    <row r="29" spans="1:12" ht="12.45" customHeight="1" x14ac:dyDescent="0.3">
      <c r="A29" s="72">
        <v>19</v>
      </c>
      <c r="B29" s="73"/>
      <c r="C29" s="73" t="s">
        <v>38</v>
      </c>
      <c r="D29" s="73"/>
      <c r="E29" s="72">
        <v>19</v>
      </c>
      <c r="F29" s="77" t="s">
        <v>198</v>
      </c>
      <c r="G29" s="73">
        <v>20000</v>
      </c>
      <c r="H29" s="73"/>
      <c r="I29" s="73"/>
      <c r="J29" s="72">
        <v>19</v>
      </c>
    </row>
    <row r="30" spans="1:12" ht="12.45" customHeight="1" x14ac:dyDescent="0.3">
      <c r="A30" s="72">
        <v>20</v>
      </c>
      <c r="B30" s="73"/>
      <c r="C30" s="73"/>
      <c r="D30" s="73"/>
      <c r="E30" s="72">
        <v>20</v>
      </c>
      <c r="F30" s="77" t="s">
        <v>38</v>
      </c>
      <c r="G30" s="73"/>
      <c r="H30" s="73"/>
      <c r="I30" s="73"/>
      <c r="J30" s="72">
        <v>20</v>
      </c>
    </row>
    <row r="31" spans="1:12" ht="12.45" customHeight="1" x14ac:dyDescent="0.3">
      <c r="A31" s="72">
        <v>21</v>
      </c>
      <c r="B31" s="73"/>
      <c r="C31" s="73"/>
      <c r="D31" s="73"/>
      <c r="E31" s="72">
        <v>21</v>
      </c>
      <c r="F31" s="198" t="s">
        <v>38</v>
      </c>
      <c r="G31" s="73"/>
      <c r="H31" s="73"/>
      <c r="I31" s="73"/>
      <c r="J31" s="72">
        <v>21</v>
      </c>
    </row>
    <row r="32" spans="1:12" ht="12.45" customHeight="1" x14ac:dyDescent="0.3">
      <c r="A32" s="72">
        <v>22</v>
      </c>
      <c r="B32" s="73"/>
      <c r="C32" s="73"/>
      <c r="D32" s="73" t="s">
        <v>38</v>
      </c>
      <c r="E32" s="72">
        <v>22</v>
      </c>
      <c r="F32" s="77"/>
      <c r="G32" s="73"/>
      <c r="H32" s="73"/>
      <c r="I32" s="73"/>
      <c r="J32" s="72">
        <v>22</v>
      </c>
      <c r="L32" s="201">
        <f>1736895-1737895</f>
        <v>-1000</v>
      </c>
    </row>
    <row r="33" spans="1:12" ht="12.45" customHeight="1" x14ac:dyDescent="0.3">
      <c r="A33" s="72">
        <v>23</v>
      </c>
      <c r="B33" s="73"/>
      <c r="C33" s="73"/>
      <c r="D33" s="73"/>
      <c r="E33" s="72">
        <v>23</v>
      </c>
      <c r="F33" s="198" t="s">
        <v>38</v>
      </c>
      <c r="G33" s="73"/>
      <c r="H33" s="73"/>
      <c r="I33" s="73"/>
      <c r="J33" s="72">
        <v>23</v>
      </c>
    </row>
    <row r="34" spans="1:12" ht="12.45" customHeight="1" x14ac:dyDescent="0.3">
      <c r="A34" s="72">
        <v>24</v>
      </c>
      <c r="B34" s="73" t="s">
        <v>38</v>
      </c>
      <c r="C34" s="73"/>
      <c r="D34" s="73"/>
      <c r="E34" s="72">
        <v>24</v>
      </c>
      <c r="F34" s="198" t="s">
        <v>38</v>
      </c>
      <c r="G34" s="73"/>
      <c r="H34" s="73"/>
      <c r="I34" s="73"/>
      <c r="J34" s="72">
        <v>24</v>
      </c>
      <c r="L34" s="201" t="s">
        <v>38</v>
      </c>
    </row>
    <row r="35" spans="1:12" ht="12.45" customHeight="1" x14ac:dyDescent="0.3">
      <c r="A35" s="72">
        <v>25</v>
      </c>
      <c r="B35" s="73"/>
      <c r="C35" s="73"/>
      <c r="D35" s="73"/>
      <c r="E35" s="72">
        <v>25</v>
      </c>
      <c r="F35" s="77" t="s">
        <v>38</v>
      </c>
      <c r="G35" s="73"/>
      <c r="H35" s="73"/>
      <c r="I35" s="73"/>
      <c r="J35" s="72">
        <v>25</v>
      </c>
    </row>
    <row r="36" spans="1:12" ht="12.45" customHeight="1" x14ac:dyDescent="0.3">
      <c r="A36" s="72">
        <v>26</v>
      </c>
      <c r="B36" s="73"/>
      <c r="C36" s="73"/>
      <c r="D36" s="73"/>
      <c r="E36" s="72">
        <v>26</v>
      </c>
      <c r="F36" s="198" t="s">
        <v>38</v>
      </c>
      <c r="G36" s="73"/>
      <c r="H36" s="73"/>
      <c r="I36" s="73"/>
      <c r="J36" s="72">
        <v>26</v>
      </c>
    </row>
    <row r="37" spans="1:12" ht="12.45" customHeight="1" x14ac:dyDescent="0.3">
      <c r="A37" s="72">
        <v>27</v>
      </c>
      <c r="B37" s="73"/>
      <c r="C37" s="73"/>
      <c r="D37" s="73"/>
      <c r="E37" s="72">
        <v>27</v>
      </c>
      <c r="F37" s="77"/>
      <c r="G37" s="73"/>
      <c r="H37" s="73"/>
      <c r="I37" s="73"/>
      <c r="J37" s="72">
        <v>27</v>
      </c>
      <c r="L37" s="201">
        <v>255</v>
      </c>
    </row>
    <row r="38" spans="1:12" ht="12.45" customHeight="1" x14ac:dyDescent="0.3">
      <c r="A38" s="72">
        <v>28</v>
      </c>
      <c r="B38" s="73" t="s">
        <v>38</v>
      </c>
      <c r="C38" s="73"/>
      <c r="D38" s="73" t="s">
        <v>38</v>
      </c>
      <c r="E38" s="72">
        <v>28</v>
      </c>
      <c r="F38" s="77"/>
      <c r="G38" s="73"/>
      <c r="H38" s="73"/>
      <c r="I38" s="73"/>
      <c r="J38" s="72">
        <v>28</v>
      </c>
      <c r="L38" s="201">
        <v>30.44</v>
      </c>
    </row>
    <row r="39" spans="1:12" ht="12.45" customHeight="1" x14ac:dyDescent="0.3">
      <c r="A39" s="72">
        <v>29</v>
      </c>
      <c r="B39" s="73">
        <f>SUM(B11:B37)</f>
        <v>458891</v>
      </c>
      <c r="C39" s="73">
        <f>SUM(C11:C37)</f>
        <v>1009439</v>
      </c>
      <c r="D39" s="73">
        <f>SUM(D11:D37)</f>
        <v>1593950</v>
      </c>
      <c r="E39" s="72">
        <v>29</v>
      </c>
      <c r="F39" s="74" t="s">
        <v>50</v>
      </c>
      <c r="G39" s="73">
        <f>SUM(G11:G38)</f>
        <v>1400291</v>
      </c>
      <c r="H39" s="73">
        <f>SUM(H11:H38)</f>
        <v>0</v>
      </c>
      <c r="I39" s="73">
        <f>SUM(I11:I38)</f>
        <v>0</v>
      </c>
      <c r="J39" s="72">
        <v>29</v>
      </c>
      <c r="L39" s="201">
        <v>5.08</v>
      </c>
    </row>
    <row r="40" spans="1:12" ht="12.45" customHeight="1" x14ac:dyDescent="0.3">
      <c r="A40" s="72">
        <v>30</v>
      </c>
      <c r="B40" s="79"/>
      <c r="C40" s="79"/>
      <c r="D40" s="73">
        <v>142945</v>
      </c>
      <c r="E40" s="72">
        <v>30</v>
      </c>
      <c r="F40" s="74" t="s">
        <v>51</v>
      </c>
      <c r="G40" s="73">
        <v>146592</v>
      </c>
      <c r="H40" s="73"/>
      <c r="I40" s="73">
        <v>0</v>
      </c>
      <c r="J40" s="72">
        <v>30</v>
      </c>
      <c r="L40" s="201">
        <v>2.64</v>
      </c>
    </row>
    <row r="41" spans="1:12" ht="12.45" customHeight="1" thickBot="1" x14ac:dyDescent="0.35">
      <c r="A41" s="80">
        <v>31</v>
      </c>
      <c r="B41" s="81">
        <v>104226</v>
      </c>
      <c r="C41" s="81">
        <v>134834</v>
      </c>
      <c r="D41" s="82"/>
      <c r="E41" s="80">
        <v>31</v>
      </c>
      <c r="F41" s="83" t="s">
        <v>52</v>
      </c>
      <c r="G41" s="82"/>
      <c r="H41" s="82"/>
      <c r="I41" s="82"/>
      <c r="J41" s="80">
        <v>31</v>
      </c>
      <c r="L41" s="201">
        <v>5.0599999999999996</v>
      </c>
    </row>
    <row r="42" spans="1:12" ht="15.75" customHeight="1" thickBot="1" x14ac:dyDescent="0.35">
      <c r="A42" s="84">
        <v>32</v>
      </c>
      <c r="B42" s="85">
        <f>B39+B41</f>
        <v>563117</v>
      </c>
      <c r="C42" s="85">
        <f>C39+C41</f>
        <v>1144273</v>
      </c>
      <c r="D42" s="85">
        <f>D39+D40</f>
        <v>1736895</v>
      </c>
      <c r="E42" s="86">
        <v>32</v>
      </c>
      <c r="F42" s="87" t="s">
        <v>53</v>
      </c>
      <c r="G42" s="85">
        <f>G39+G40</f>
        <v>1546883</v>
      </c>
      <c r="H42" s="85">
        <f>H39+H40</f>
        <v>0</v>
      </c>
      <c r="I42" s="85">
        <f>I39+I40</f>
        <v>0</v>
      </c>
      <c r="J42" s="88">
        <v>32</v>
      </c>
      <c r="K42" s="121"/>
      <c r="L42" s="202">
        <f>SUM(L37:L41)</f>
        <v>298.21999999999997</v>
      </c>
    </row>
    <row r="43" spans="1:12" ht="19.5" customHeight="1" x14ac:dyDescent="0.3">
      <c r="B43" s="89" t="s">
        <v>54</v>
      </c>
      <c r="C43" s="89"/>
      <c r="D43" s="247"/>
      <c r="E43" s="247"/>
      <c r="F43" s="247"/>
      <c r="G43" s="247"/>
    </row>
    <row r="44" spans="1:12" ht="13.2" customHeight="1" x14ac:dyDescent="0.3">
      <c r="C44" s="204" t="s">
        <v>38</v>
      </c>
      <c r="D44" s="123">
        <f>D42-1732898</f>
        <v>3997</v>
      </c>
    </row>
    <row r="45" spans="1:12" ht="13.2" customHeight="1" x14ac:dyDescent="0.3">
      <c r="C45" s="1" t="s">
        <v>38</v>
      </c>
    </row>
    <row r="46" spans="1:12" ht="15" hidden="1" customHeight="1" x14ac:dyDescent="0.3"/>
    <row r="47" spans="1:12" ht="10.5" hidden="1" customHeight="1" x14ac:dyDescent="0.3"/>
    <row r="48" spans="1:12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B4:C4"/>
    <mergeCell ref="E4:F4"/>
    <mergeCell ref="B1:C1"/>
    <mergeCell ref="E1:F1"/>
    <mergeCell ref="B2:C2"/>
    <mergeCell ref="B3:C3"/>
    <mergeCell ref="E3:F3"/>
    <mergeCell ref="B5:C5"/>
    <mergeCell ref="E5:F5"/>
    <mergeCell ref="A6:A9"/>
    <mergeCell ref="B6:D6"/>
    <mergeCell ref="E6:F9"/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8576"/>
  <sheetViews>
    <sheetView tabSelected="1" workbookViewId="0">
      <selection activeCell="H44" sqref="H44"/>
    </sheetView>
  </sheetViews>
  <sheetFormatPr defaultColWidth="0" defaultRowHeight="13.8" zeroHeight="1" x14ac:dyDescent="0.3"/>
  <cols>
    <col min="1" max="1" width="3.33203125" style="90" bestFit="1" customWidth="1"/>
    <col min="2" max="2" width="11.6640625" style="65" customWidth="1"/>
    <col min="3" max="3" width="13.109375" style="65" customWidth="1"/>
    <col min="4" max="4" width="15.33203125" style="65" bestFit="1" customWidth="1"/>
    <col min="5" max="5" width="3.33203125" style="64" bestFit="1" customWidth="1"/>
    <col min="6" max="6" width="13" style="65" customWidth="1"/>
    <col min="7" max="7" width="25.5546875" style="65" customWidth="1"/>
    <col min="8" max="8" width="14.88671875" style="65" customWidth="1"/>
    <col min="9" max="9" width="13.109375" style="65" customWidth="1"/>
    <col min="10" max="10" width="12.6640625" style="65" bestFit="1" customWidth="1"/>
    <col min="11" max="11" width="8.21875" style="90" bestFit="1" customWidth="1"/>
    <col min="12" max="12" width="18.88671875" style="65" hidden="1" customWidth="1"/>
    <col min="13" max="16384" width="0" style="65" hidden="1"/>
  </cols>
  <sheetData>
    <row r="1" spans="1:12" ht="18" x14ac:dyDescent="0.35">
      <c r="B1" s="91" t="s">
        <v>36</v>
      </c>
      <c r="C1" s="92"/>
      <c r="D1" s="92"/>
      <c r="E1" s="272" t="s">
        <v>55</v>
      </c>
      <c r="F1" s="306"/>
      <c r="G1" s="306"/>
      <c r="H1" s="273"/>
      <c r="I1" s="273"/>
      <c r="J1" s="273"/>
      <c r="K1" s="273"/>
    </row>
    <row r="2" spans="1:12" x14ac:dyDescent="0.3">
      <c r="B2" s="303" t="s">
        <v>56</v>
      </c>
      <c r="C2" s="304"/>
      <c r="D2" s="304"/>
      <c r="E2" s="273"/>
      <c r="F2" s="273"/>
      <c r="G2" s="273"/>
      <c r="H2" s="273"/>
      <c r="I2" s="273"/>
      <c r="J2" s="273"/>
      <c r="K2" s="273"/>
    </row>
    <row r="3" spans="1:12" ht="19.95" customHeight="1" x14ac:dyDescent="0.35">
      <c r="B3" s="303"/>
      <c r="C3" s="304"/>
      <c r="D3" s="304"/>
      <c r="E3" s="305" t="s">
        <v>39</v>
      </c>
      <c r="F3" s="305"/>
      <c r="G3" s="305"/>
      <c r="H3" s="273"/>
      <c r="I3" s="273"/>
      <c r="J3" s="273"/>
      <c r="K3" s="273"/>
    </row>
    <row r="4" spans="1:12" ht="6.6" hidden="1" customHeight="1" x14ac:dyDescent="0.3">
      <c r="B4" s="273"/>
      <c r="C4" s="273"/>
      <c r="D4" s="273"/>
      <c r="E4" s="283"/>
      <c r="F4" s="283"/>
      <c r="G4" s="283"/>
      <c r="H4" s="273"/>
      <c r="I4" s="273"/>
      <c r="J4" s="273"/>
      <c r="K4" s="273"/>
    </row>
    <row r="5" spans="1:12" ht="15.6" customHeight="1" x14ac:dyDescent="0.3">
      <c r="A5" s="284"/>
      <c r="B5" s="287" t="s">
        <v>40</v>
      </c>
      <c r="C5" s="288"/>
      <c r="D5" s="289"/>
      <c r="E5" s="290" t="s">
        <v>57</v>
      </c>
      <c r="F5" s="291"/>
      <c r="G5" s="292"/>
      <c r="H5" s="299" t="s">
        <v>193</v>
      </c>
      <c r="I5" s="300"/>
      <c r="J5" s="300"/>
      <c r="K5" s="284"/>
    </row>
    <row r="6" spans="1:12" ht="13.95" customHeight="1" x14ac:dyDescent="0.3">
      <c r="A6" s="285"/>
      <c r="B6" s="287" t="s">
        <v>42</v>
      </c>
      <c r="C6" s="289"/>
      <c r="D6" s="93" t="s">
        <v>1</v>
      </c>
      <c r="E6" s="293"/>
      <c r="F6" s="294"/>
      <c r="G6" s="295"/>
      <c r="H6" s="301"/>
      <c r="I6" s="302"/>
      <c r="J6" s="302"/>
      <c r="K6" s="285"/>
    </row>
    <row r="7" spans="1:12" x14ac:dyDescent="0.3">
      <c r="A7" s="285"/>
      <c r="B7" s="94" t="s">
        <v>58</v>
      </c>
      <c r="C7" s="95" t="s">
        <v>59</v>
      </c>
      <c r="D7" s="93" t="s">
        <v>60</v>
      </c>
      <c r="E7" s="293"/>
      <c r="F7" s="294"/>
      <c r="G7" s="295"/>
      <c r="H7" s="96" t="s">
        <v>61</v>
      </c>
      <c r="I7" s="96" t="s">
        <v>62</v>
      </c>
      <c r="J7" s="97" t="s">
        <v>63</v>
      </c>
      <c r="K7" s="285"/>
    </row>
    <row r="8" spans="1:12" x14ac:dyDescent="0.3">
      <c r="A8" s="286"/>
      <c r="B8" s="98" t="s">
        <v>172</v>
      </c>
      <c r="C8" s="99" t="s">
        <v>181</v>
      </c>
      <c r="D8" s="93" t="s">
        <v>192</v>
      </c>
      <c r="E8" s="296"/>
      <c r="F8" s="297"/>
      <c r="G8" s="298"/>
      <c r="H8" s="100" t="s">
        <v>64</v>
      </c>
      <c r="I8" s="100" t="s">
        <v>65</v>
      </c>
      <c r="J8" s="101" t="s">
        <v>66</v>
      </c>
      <c r="K8" s="286"/>
    </row>
    <row r="9" spans="1:12" x14ac:dyDescent="0.3">
      <c r="A9" s="72">
        <v>1</v>
      </c>
      <c r="B9" s="102"/>
      <c r="C9" s="102"/>
      <c r="D9" s="102"/>
      <c r="E9" s="72">
        <v>1</v>
      </c>
      <c r="F9" s="103" t="s">
        <v>67</v>
      </c>
      <c r="G9" s="103" t="s">
        <v>68</v>
      </c>
      <c r="H9" s="74"/>
      <c r="I9" s="74"/>
      <c r="J9" s="74"/>
      <c r="K9" s="72">
        <v>1</v>
      </c>
    </row>
    <row r="10" spans="1:12" x14ac:dyDescent="0.3">
      <c r="A10" s="72">
        <v>2</v>
      </c>
      <c r="B10" s="104">
        <v>26830</v>
      </c>
      <c r="C10" s="104">
        <v>40819</v>
      </c>
      <c r="D10" s="104">
        <v>47000</v>
      </c>
      <c r="E10" s="72">
        <v>2</v>
      </c>
      <c r="F10" s="105" t="s">
        <v>12</v>
      </c>
      <c r="G10" s="106" t="s">
        <v>69</v>
      </c>
      <c r="H10" s="104">
        <v>85000</v>
      </c>
      <c r="I10" s="104" t="s">
        <v>38</v>
      </c>
      <c r="J10" s="104">
        <v>0</v>
      </c>
      <c r="K10" s="72">
        <v>2</v>
      </c>
    </row>
    <row r="11" spans="1:12" x14ac:dyDescent="0.3">
      <c r="A11" s="107">
        <v>3</v>
      </c>
      <c r="B11" s="102">
        <v>2181</v>
      </c>
      <c r="C11" s="102">
        <f>7.86+3591.14</f>
        <v>3599</v>
      </c>
      <c r="D11" s="102">
        <v>18600</v>
      </c>
      <c r="E11" s="108">
        <v>3</v>
      </c>
      <c r="F11" s="105" t="s">
        <v>12</v>
      </c>
      <c r="G11" s="106" t="s">
        <v>70</v>
      </c>
      <c r="H11" s="102">
        <v>22500</v>
      </c>
      <c r="I11" s="102" t="s">
        <v>38</v>
      </c>
      <c r="J11" s="102">
        <v>0</v>
      </c>
      <c r="K11" s="72">
        <v>3</v>
      </c>
      <c r="L11" s="123">
        <f>H10+H11</f>
        <v>107500</v>
      </c>
    </row>
    <row r="12" spans="1:12" x14ac:dyDescent="0.3">
      <c r="A12" s="72">
        <v>4</v>
      </c>
      <c r="B12" s="102"/>
      <c r="C12" s="102"/>
      <c r="D12" s="102"/>
      <c r="E12" s="72">
        <v>4</v>
      </c>
      <c r="F12" s="105"/>
      <c r="G12" s="106"/>
      <c r="H12" s="102" t="s">
        <v>38</v>
      </c>
      <c r="I12" s="102" t="s">
        <v>38</v>
      </c>
      <c r="J12" s="102"/>
      <c r="K12" s="72">
        <v>4</v>
      </c>
    </row>
    <row r="13" spans="1:12" x14ac:dyDescent="0.3">
      <c r="A13" s="72">
        <v>5</v>
      </c>
      <c r="B13" s="102"/>
      <c r="C13" s="102"/>
      <c r="D13" s="102"/>
      <c r="E13" s="72">
        <v>5</v>
      </c>
      <c r="F13" s="105"/>
      <c r="G13" s="106"/>
      <c r="H13" s="102"/>
      <c r="I13" s="102"/>
      <c r="J13" s="102"/>
      <c r="K13" s="72" t="s">
        <v>38</v>
      </c>
    </row>
    <row r="14" spans="1:12" x14ac:dyDescent="0.3">
      <c r="A14" s="72">
        <v>6</v>
      </c>
      <c r="B14" s="102">
        <v>2210</v>
      </c>
      <c r="C14" s="102">
        <f>1575.68+2340+120+756</f>
        <v>4791.68</v>
      </c>
      <c r="D14" s="102">
        <v>5000</v>
      </c>
      <c r="E14" s="72">
        <v>6</v>
      </c>
      <c r="F14" s="105" t="s">
        <v>71</v>
      </c>
      <c r="G14" s="106" t="s">
        <v>72</v>
      </c>
      <c r="H14" s="102">
        <v>7400</v>
      </c>
      <c r="I14" s="102" t="s">
        <v>38</v>
      </c>
      <c r="J14" s="102">
        <v>0</v>
      </c>
      <c r="K14" s="203" t="s">
        <v>38</v>
      </c>
      <c r="L14" s="123">
        <f>H14+H15+H16+H17+H18+H19+H20+H21+H22</f>
        <v>223600</v>
      </c>
    </row>
    <row r="15" spans="1:12" x14ac:dyDescent="0.3">
      <c r="A15" s="72">
        <v>7</v>
      </c>
      <c r="B15" s="109">
        <v>19977</v>
      </c>
      <c r="C15" s="109">
        <v>24915</v>
      </c>
      <c r="D15" s="109">
        <v>25000</v>
      </c>
      <c r="E15" s="72">
        <v>7</v>
      </c>
      <c r="F15" s="105" t="s">
        <v>71</v>
      </c>
      <c r="G15" s="106" t="s">
        <v>73</v>
      </c>
      <c r="H15" s="109">
        <v>30000</v>
      </c>
      <c r="I15" s="109" t="s">
        <v>38</v>
      </c>
      <c r="J15" s="109">
        <v>0</v>
      </c>
      <c r="K15" s="203" t="s">
        <v>38</v>
      </c>
    </row>
    <row r="16" spans="1:12" x14ac:dyDescent="0.3">
      <c r="A16" s="72">
        <v>8</v>
      </c>
      <c r="B16" s="102">
        <v>365</v>
      </c>
      <c r="C16" s="102">
        <v>251</v>
      </c>
      <c r="D16" s="102">
        <v>1500</v>
      </c>
      <c r="E16" s="72">
        <v>8</v>
      </c>
      <c r="F16" s="105" t="s">
        <v>71</v>
      </c>
      <c r="G16" s="106" t="s">
        <v>74</v>
      </c>
      <c r="H16" s="102">
        <v>1000</v>
      </c>
      <c r="I16" s="102" t="s">
        <v>38</v>
      </c>
      <c r="J16" s="102">
        <v>0</v>
      </c>
      <c r="K16" s="203" t="s">
        <v>38</v>
      </c>
    </row>
    <row r="17" spans="1:11" x14ac:dyDescent="0.3">
      <c r="A17" s="72">
        <v>9</v>
      </c>
      <c r="B17" s="102">
        <v>13401</v>
      </c>
      <c r="C17" s="102">
        <v>38626</v>
      </c>
      <c r="D17" s="102">
        <v>75000</v>
      </c>
      <c r="E17" s="72">
        <v>9</v>
      </c>
      <c r="F17" s="105" t="s">
        <v>71</v>
      </c>
      <c r="G17" s="106" t="s">
        <v>75</v>
      </c>
      <c r="H17" s="102">
        <v>43000</v>
      </c>
      <c r="I17" s="102" t="s">
        <v>38</v>
      </c>
      <c r="J17" s="102">
        <v>0</v>
      </c>
      <c r="K17" s="203" t="s">
        <v>38</v>
      </c>
    </row>
    <row r="18" spans="1:11" x14ac:dyDescent="0.3">
      <c r="A18" s="72">
        <v>10</v>
      </c>
      <c r="B18" s="102">
        <v>3114</v>
      </c>
      <c r="C18" s="102">
        <f>22825-484</f>
        <v>22341</v>
      </c>
      <c r="D18" s="102">
        <v>100000</v>
      </c>
      <c r="E18" s="72">
        <v>10</v>
      </c>
      <c r="F18" s="105" t="s">
        <v>90</v>
      </c>
      <c r="G18" s="106" t="s">
        <v>76</v>
      </c>
      <c r="H18" s="102">
        <v>50000</v>
      </c>
      <c r="I18" s="102" t="s">
        <v>38</v>
      </c>
      <c r="J18" s="102">
        <v>0</v>
      </c>
      <c r="K18" s="72">
        <v>10</v>
      </c>
    </row>
    <row r="19" spans="1:11" x14ac:dyDescent="0.3">
      <c r="A19" s="72">
        <v>11</v>
      </c>
      <c r="B19" s="102">
        <v>10109</v>
      </c>
      <c r="C19" s="102">
        <v>14660</v>
      </c>
      <c r="D19" s="102">
        <v>30000</v>
      </c>
      <c r="E19" s="72">
        <v>11</v>
      </c>
      <c r="F19" s="105" t="s">
        <v>71</v>
      </c>
      <c r="G19" s="106" t="s">
        <v>77</v>
      </c>
      <c r="H19" s="102">
        <v>21000</v>
      </c>
      <c r="I19" s="102" t="s">
        <v>38</v>
      </c>
      <c r="J19" s="102">
        <v>0</v>
      </c>
      <c r="K19" s="72">
        <v>11</v>
      </c>
    </row>
    <row r="20" spans="1:11" x14ac:dyDescent="0.3">
      <c r="A20" s="72">
        <v>12</v>
      </c>
      <c r="B20" s="102">
        <v>1543</v>
      </c>
      <c r="C20" s="102">
        <v>1337</v>
      </c>
      <c r="D20" s="102">
        <v>10000</v>
      </c>
      <c r="E20" s="72">
        <v>12</v>
      </c>
      <c r="F20" s="105" t="s">
        <v>71</v>
      </c>
      <c r="G20" s="106" t="s">
        <v>195</v>
      </c>
      <c r="H20" s="102">
        <v>53000</v>
      </c>
      <c r="I20" s="102" t="s">
        <v>38</v>
      </c>
      <c r="J20" s="102">
        <v>0</v>
      </c>
      <c r="K20" s="72">
        <v>12</v>
      </c>
    </row>
    <row r="21" spans="1:11" x14ac:dyDescent="0.3">
      <c r="A21" s="72">
        <v>13</v>
      </c>
      <c r="B21" s="102">
        <v>7672</v>
      </c>
      <c r="C21" s="102">
        <f>3690+905+3664</f>
        <v>8259</v>
      </c>
      <c r="D21" s="102">
        <v>15000</v>
      </c>
      <c r="E21" s="72">
        <v>14</v>
      </c>
      <c r="F21" s="105" t="s">
        <v>71</v>
      </c>
      <c r="G21" s="106" t="s">
        <v>78</v>
      </c>
      <c r="H21" s="102">
        <v>18000</v>
      </c>
      <c r="I21" s="102" t="s">
        <v>38</v>
      </c>
      <c r="J21" s="102">
        <v>0</v>
      </c>
      <c r="K21" s="72">
        <v>13</v>
      </c>
    </row>
    <row r="22" spans="1:11" x14ac:dyDescent="0.3">
      <c r="A22" s="72">
        <v>14</v>
      </c>
      <c r="B22" s="102">
        <v>125</v>
      </c>
      <c r="C22" s="102">
        <v>50</v>
      </c>
      <c r="D22" s="102">
        <v>200</v>
      </c>
      <c r="E22" s="72">
        <v>15</v>
      </c>
      <c r="F22" s="105" t="s">
        <v>71</v>
      </c>
      <c r="G22" s="106" t="s">
        <v>79</v>
      </c>
      <c r="H22" s="102">
        <v>200</v>
      </c>
      <c r="I22" s="102" t="s">
        <v>38</v>
      </c>
      <c r="J22" s="102">
        <v>0</v>
      </c>
      <c r="K22" s="72">
        <v>14</v>
      </c>
    </row>
    <row r="23" spans="1:11" x14ac:dyDescent="0.3">
      <c r="A23" s="72">
        <v>15</v>
      </c>
      <c r="B23" s="102"/>
      <c r="C23" s="102"/>
      <c r="D23" s="102"/>
      <c r="E23" s="72"/>
      <c r="F23" s="105"/>
      <c r="G23" s="106"/>
      <c r="H23" s="102"/>
      <c r="I23" s="102"/>
      <c r="J23" s="102"/>
      <c r="K23" s="72">
        <v>15</v>
      </c>
    </row>
    <row r="24" spans="1:11" x14ac:dyDescent="0.3">
      <c r="A24" s="72">
        <v>16</v>
      </c>
      <c r="B24" s="102"/>
      <c r="C24" s="102"/>
      <c r="D24" s="102" t="s">
        <v>38</v>
      </c>
      <c r="E24" s="72"/>
      <c r="F24" s="105"/>
      <c r="G24" s="106"/>
      <c r="H24" s="102" t="s">
        <v>38</v>
      </c>
      <c r="I24" s="102" t="s">
        <v>38</v>
      </c>
      <c r="J24" s="102" t="s">
        <v>38</v>
      </c>
      <c r="K24" s="72">
        <v>16</v>
      </c>
    </row>
    <row r="25" spans="1:11" x14ac:dyDescent="0.3">
      <c r="A25" s="72">
        <v>17</v>
      </c>
      <c r="B25" s="102"/>
      <c r="C25" s="102"/>
      <c r="D25" s="102">
        <v>120000</v>
      </c>
      <c r="E25" s="72"/>
      <c r="F25" s="105" t="s">
        <v>191</v>
      </c>
      <c r="G25" s="106"/>
      <c r="H25" s="102">
        <v>120000</v>
      </c>
      <c r="I25" s="102" t="s">
        <v>38</v>
      </c>
      <c r="J25" s="102">
        <v>0</v>
      </c>
      <c r="K25" s="72">
        <v>17</v>
      </c>
    </row>
    <row r="26" spans="1:11" x14ac:dyDescent="0.3">
      <c r="A26" s="72">
        <v>18</v>
      </c>
      <c r="B26" s="102"/>
      <c r="C26" s="102"/>
      <c r="D26" s="102">
        <v>400000</v>
      </c>
      <c r="E26" s="72"/>
      <c r="F26" s="105" t="s">
        <v>184</v>
      </c>
      <c r="G26" s="106"/>
      <c r="H26" s="102">
        <v>400000</v>
      </c>
      <c r="I26" s="102" t="s">
        <v>38</v>
      </c>
      <c r="J26" s="102">
        <v>0</v>
      </c>
      <c r="K26" s="72">
        <v>18</v>
      </c>
    </row>
    <row r="27" spans="1:11" x14ac:dyDescent="0.3">
      <c r="A27" s="72">
        <v>19</v>
      </c>
      <c r="B27" s="102"/>
      <c r="C27" s="102"/>
      <c r="D27" s="109">
        <v>80000</v>
      </c>
      <c r="E27" s="72"/>
      <c r="F27" s="105" t="s">
        <v>183</v>
      </c>
      <c r="G27" s="106"/>
      <c r="H27" s="109">
        <v>80000</v>
      </c>
      <c r="I27" s="109" t="s">
        <v>38</v>
      </c>
      <c r="J27" s="109">
        <v>0</v>
      </c>
      <c r="K27" s="72">
        <v>19</v>
      </c>
    </row>
    <row r="28" spans="1:11" x14ac:dyDescent="0.3">
      <c r="A28" s="72">
        <v>20</v>
      </c>
      <c r="B28" s="102"/>
      <c r="C28" s="102"/>
      <c r="D28" s="102">
        <v>20000</v>
      </c>
      <c r="E28" s="72"/>
      <c r="F28" s="105" t="s">
        <v>182</v>
      </c>
      <c r="G28" s="106"/>
      <c r="H28" s="102">
        <v>20000</v>
      </c>
      <c r="I28" s="102" t="s">
        <v>38</v>
      </c>
      <c r="J28" s="102">
        <v>0</v>
      </c>
      <c r="K28" s="72">
        <v>20</v>
      </c>
    </row>
    <row r="29" spans="1:11" x14ac:dyDescent="0.3">
      <c r="A29" s="72">
        <v>21</v>
      </c>
      <c r="B29" s="102"/>
      <c r="C29" s="102">
        <f>50893.01+3216.2</f>
        <v>54109.21</v>
      </c>
      <c r="D29" s="194">
        <v>0</v>
      </c>
      <c r="E29" s="72"/>
      <c r="F29" s="105" t="s">
        <v>6</v>
      </c>
      <c r="G29" s="105" t="s">
        <v>180</v>
      </c>
      <c r="H29" s="194">
        <v>0</v>
      </c>
      <c r="I29" s="194">
        <v>0</v>
      </c>
      <c r="J29" s="194">
        <v>0</v>
      </c>
      <c r="K29" s="72">
        <v>21</v>
      </c>
    </row>
    <row r="30" spans="1:11" x14ac:dyDescent="0.3">
      <c r="A30" s="72">
        <v>22</v>
      </c>
      <c r="B30" s="102"/>
      <c r="C30" s="102"/>
      <c r="D30" s="102">
        <v>100000</v>
      </c>
      <c r="E30" s="72"/>
      <c r="F30" s="105" t="s">
        <v>6</v>
      </c>
      <c r="G30" s="105" t="s">
        <v>179</v>
      </c>
      <c r="H30" s="102">
        <v>100000</v>
      </c>
      <c r="I30" s="102" t="s">
        <v>38</v>
      </c>
      <c r="J30" s="102">
        <v>0</v>
      </c>
      <c r="K30" s="72">
        <v>22</v>
      </c>
    </row>
    <row r="31" spans="1:11" x14ac:dyDescent="0.3">
      <c r="A31" s="72">
        <v>23</v>
      </c>
      <c r="B31" s="102">
        <v>0</v>
      </c>
      <c r="C31" s="102">
        <v>0</v>
      </c>
      <c r="D31" s="109">
        <v>250000</v>
      </c>
      <c r="E31" s="72">
        <v>20</v>
      </c>
      <c r="F31" s="105" t="s">
        <v>6</v>
      </c>
      <c r="G31" s="106" t="s">
        <v>201</v>
      </c>
      <c r="H31" s="109">
        <v>250000</v>
      </c>
      <c r="I31" s="109" t="s">
        <v>38</v>
      </c>
      <c r="J31" s="109">
        <v>0</v>
      </c>
      <c r="K31" s="72">
        <v>23</v>
      </c>
    </row>
    <row r="32" spans="1:11" x14ac:dyDescent="0.3">
      <c r="A32" s="72">
        <v>24</v>
      </c>
      <c r="B32" s="102">
        <v>0</v>
      </c>
      <c r="C32" s="102">
        <v>0</v>
      </c>
      <c r="D32" s="109">
        <v>0</v>
      </c>
      <c r="E32" s="72">
        <v>21</v>
      </c>
      <c r="F32" s="105" t="s">
        <v>6</v>
      </c>
      <c r="G32" s="106" t="s">
        <v>80</v>
      </c>
      <c r="H32" s="109">
        <v>0</v>
      </c>
      <c r="I32" s="109">
        <v>0</v>
      </c>
      <c r="J32" s="109">
        <v>0</v>
      </c>
      <c r="K32" s="72" t="s">
        <v>38</v>
      </c>
    </row>
    <row r="33" spans="1:12" x14ac:dyDescent="0.3">
      <c r="A33" s="72">
        <v>25</v>
      </c>
      <c r="B33" s="102">
        <v>104663</v>
      </c>
      <c r="C33" s="102">
        <v>0</v>
      </c>
      <c r="D33" s="109">
        <v>200000</v>
      </c>
      <c r="E33" s="72">
        <v>22</v>
      </c>
      <c r="F33" s="105" t="s">
        <v>6</v>
      </c>
      <c r="G33" s="106" t="s">
        <v>91</v>
      </c>
      <c r="H33" s="109">
        <v>0</v>
      </c>
      <c r="I33" s="109" t="s">
        <v>38</v>
      </c>
      <c r="J33" s="109">
        <v>0</v>
      </c>
      <c r="K33" s="72">
        <v>25</v>
      </c>
      <c r="L33" s="123">
        <f>H25+H26+H27+H28+H29+H30+H31+H32+H33</f>
        <v>970000</v>
      </c>
    </row>
    <row r="34" spans="1:12" x14ac:dyDescent="0.3">
      <c r="A34" s="72">
        <v>26</v>
      </c>
      <c r="C34" s="65" t="s">
        <v>38</v>
      </c>
      <c r="D34" s="65" t="s">
        <v>38</v>
      </c>
      <c r="K34" s="72">
        <v>26</v>
      </c>
    </row>
    <row r="35" spans="1:12" x14ac:dyDescent="0.3">
      <c r="A35" s="72">
        <v>27</v>
      </c>
      <c r="B35" s="102"/>
      <c r="C35" s="102"/>
      <c r="D35" s="102" t="s">
        <v>38</v>
      </c>
      <c r="E35" s="72">
        <v>27</v>
      </c>
      <c r="F35" s="105"/>
      <c r="G35" s="106"/>
      <c r="H35" s="74"/>
      <c r="I35" s="74"/>
      <c r="J35" s="74"/>
      <c r="K35" s="72">
        <v>27</v>
      </c>
    </row>
    <row r="36" spans="1:12" x14ac:dyDescent="0.3">
      <c r="A36" s="72">
        <v>28</v>
      </c>
      <c r="B36" s="109">
        <v>0</v>
      </c>
      <c r="C36" s="109">
        <v>0</v>
      </c>
      <c r="D36" s="109">
        <v>10000</v>
      </c>
      <c r="E36" s="72">
        <v>26</v>
      </c>
      <c r="F36" s="105" t="s">
        <v>81</v>
      </c>
      <c r="G36" s="106" t="s">
        <v>81</v>
      </c>
      <c r="H36" s="109">
        <v>10000</v>
      </c>
      <c r="I36" s="109" t="s">
        <v>38</v>
      </c>
      <c r="J36" s="109">
        <v>0</v>
      </c>
      <c r="K36" s="72">
        <v>28</v>
      </c>
      <c r="L36" s="123">
        <f>H36</f>
        <v>10000</v>
      </c>
    </row>
    <row r="37" spans="1:12" x14ac:dyDescent="0.3">
      <c r="A37" s="72">
        <v>29</v>
      </c>
      <c r="B37" s="102"/>
      <c r="C37" s="102" t="s">
        <v>38</v>
      </c>
      <c r="D37" s="102"/>
      <c r="E37" s="72">
        <v>29</v>
      </c>
      <c r="F37" s="105"/>
      <c r="G37" s="106"/>
      <c r="H37" s="123" t="s">
        <v>38</v>
      </c>
      <c r="I37" s="110" t="s">
        <v>38</v>
      </c>
      <c r="J37" s="110"/>
      <c r="K37" s="72">
        <v>29</v>
      </c>
    </row>
    <row r="38" spans="1:12" x14ac:dyDescent="0.3">
      <c r="A38" s="72">
        <v>30</v>
      </c>
      <c r="B38" s="102"/>
      <c r="C38" s="102"/>
      <c r="D38" s="102"/>
      <c r="E38" s="111">
        <v>30</v>
      </c>
      <c r="F38" s="275" t="s">
        <v>82</v>
      </c>
      <c r="G38" s="276"/>
      <c r="H38" s="74"/>
      <c r="I38" s="74"/>
      <c r="J38" s="74"/>
      <c r="K38" s="72">
        <v>30</v>
      </c>
    </row>
    <row r="39" spans="1:12" x14ac:dyDescent="0.3">
      <c r="A39" s="72">
        <v>31</v>
      </c>
      <c r="B39" s="102">
        <v>0</v>
      </c>
      <c r="C39" s="102">
        <v>0</v>
      </c>
      <c r="D39" s="112"/>
      <c r="E39" s="72">
        <v>31</v>
      </c>
      <c r="F39" s="277" t="s">
        <v>83</v>
      </c>
      <c r="G39" s="278"/>
      <c r="H39" s="113"/>
      <c r="I39" s="113"/>
      <c r="J39" s="113"/>
      <c r="K39" s="72">
        <v>31</v>
      </c>
    </row>
    <row r="40" spans="1:12" ht="14.4" thickBot="1" x14ac:dyDescent="0.35">
      <c r="A40" s="80">
        <v>32</v>
      </c>
      <c r="B40" s="102"/>
      <c r="C40" s="102">
        <f>'LB 20'!G42-'LB 31'!H44</f>
        <v>235783</v>
      </c>
      <c r="D40" s="124">
        <f>'LB 20'!D42-'LB 31'!D43</f>
        <v>229595</v>
      </c>
      <c r="E40" s="114">
        <v>32</v>
      </c>
      <c r="F40" s="279" t="s">
        <v>84</v>
      </c>
      <c r="G40" s="280"/>
      <c r="H40" s="124">
        <f>'LB 20'!G42-'LB 31'!H44</f>
        <v>235783</v>
      </c>
      <c r="I40" s="124" t="s">
        <v>38</v>
      </c>
      <c r="J40" s="124">
        <v>0</v>
      </c>
      <c r="K40" s="80">
        <v>32</v>
      </c>
    </row>
    <row r="41" spans="1:12" s="20" customFormat="1" ht="16.2" thickBot="1" x14ac:dyDescent="0.35">
      <c r="A41" s="115">
        <v>33</v>
      </c>
      <c r="B41" s="116">
        <f>SUM(B9:B40)</f>
        <v>192190</v>
      </c>
      <c r="C41" s="116">
        <f>SUM(C9:C40)</f>
        <v>449540.89</v>
      </c>
      <c r="D41" s="116">
        <f>SUM(D9:D40)</f>
        <v>1736895</v>
      </c>
      <c r="E41" s="117">
        <v>33</v>
      </c>
      <c r="F41" s="281" t="s">
        <v>85</v>
      </c>
      <c r="G41" s="282"/>
      <c r="H41" s="116">
        <f>SUM(H9:H40)</f>
        <v>1546883</v>
      </c>
      <c r="I41" s="116">
        <f>SUM(I9:I40)</f>
        <v>0</v>
      </c>
      <c r="J41" s="116">
        <f>SUM(J9:J40)</f>
        <v>0</v>
      </c>
      <c r="K41" s="118">
        <v>33</v>
      </c>
    </row>
    <row r="42" spans="1:12" s="122" customFormat="1" x14ac:dyDescent="0.3">
      <c r="A42" s="64"/>
      <c r="B42" s="71" t="s">
        <v>86</v>
      </c>
      <c r="C42" s="119"/>
      <c r="D42" s="119"/>
      <c r="E42" s="120"/>
      <c r="F42" s="120"/>
      <c r="G42" s="120"/>
      <c r="H42" s="119" t="s">
        <v>38</v>
      </c>
      <c r="I42" s="119"/>
      <c r="J42" s="119"/>
      <c r="K42" s="121"/>
    </row>
    <row r="43" spans="1:12" x14ac:dyDescent="0.3">
      <c r="D43" s="193">
        <f>SUM(D10:D36)</f>
        <v>1507300</v>
      </c>
      <c r="E43" s="125"/>
      <c r="F43" s="125"/>
      <c r="G43" s="125"/>
      <c r="H43" s="125"/>
      <c r="J43" s="71"/>
    </row>
    <row r="44" spans="1:12" x14ac:dyDescent="0.3">
      <c r="B44" s="65" t="s">
        <v>38</v>
      </c>
      <c r="C44" s="193" t="e">
        <f>G36+G33+G14+G11</f>
        <v>#VALUE!</v>
      </c>
      <c r="D44" s="125"/>
      <c r="E44" s="125"/>
      <c r="F44" s="125"/>
      <c r="G44" s="125"/>
      <c r="H44" s="193">
        <f>L36+L33+L14+L11</f>
        <v>1311100</v>
      </c>
      <c r="I44" s="193">
        <v>1507300</v>
      </c>
      <c r="J44" s="193">
        <v>1507300</v>
      </c>
    </row>
    <row r="45" spans="1:12" x14ac:dyDescent="0.3">
      <c r="D45" s="123">
        <f>SUM(D29:D33)</f>
        <v>550000</v>
      </c>
    </row>
    <row r="1048576" spans="3:8" ht="26.4" customHeight="1" x14ac:dyDescent="0.3">
      <c r="C1048576" s="65" t="s">
        <v>38</v>
      </c>
      <c r="D1048576" s="123">
        <f>D41-1836895</f>
        <v>-100000</v>
      </c>
      <c r="H1048576" s="123" t="s">
        <v>38</v>
      </c>
    </row>
  </sheetData>
  <mergeCells count="21">
    <mergeCell ref="B3:D3"/>
    <mergeCell ref="E3:G3"/>
    <mergeCell ref="H3:K3"/>
    <mergeCell ref="E1:G1"/>
    <mergeCell ref="H1:K1"/>
    <mergeCell ref="B2:D2"/>
    <mergeCell ref="E2:G2"/>
    <mergeCell ref="H2:K2"/>
    <mergeCell ref="H4:K4"/>
    <mergeCell ref="A5:A8"/>
    <mergeCell ref="B5:D5"/>
    <mergeCell ref="E5:G8"/>
    <mergeCell ref="H5:J6"/>
    <mergeCell ref="K5:K8"/>
    <mergeCell ref="B6:C6"/>
    <mergeCell ref="F38:G38"/>
    <mergeCell ref="F39:G39"/>
    <mergeCell ref="F40:G40"/>
    <mergeCell ref="F41:G41"/>
    <mergeCell ref="B4:D4"/>
    <mergeCell ref="E4:G4"/>
  </mergeCells>
  <pageMargins left="0.45" right="0.45" top="0.2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workbookViewId="0"/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126" customFormat="1" ht="25.5" customHeight="1" x14ac:dyDescent="0.3">
      <c r="B1" s="363" t="s">
        <v>92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27"/>
      <c r="O1" s="128" t="s">
        <v>93</v>
      </c>
      <c r="Q1" s="128"/>
    </row>
    <row r="2" spans="2:17" s="126" customFormat="1" ht="25.5" customHeight="1" x14ac:dyDescent="0.3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129"/>
      <c r="O2" s="365" t="s">
        <v>196</v>
      </c>
      <c r="P2" s="365"/>
      <c r="Q2" s="365"/>
    </row>
    <row r="3" spans="2:17" ht="16.5" customHeight="1" x14ac:dyDescent="0.25">
      <c r="B3" s="366" t="s">
        <v>94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2:17" ht="8.25" customHeight="1" x14ac:dyDescent="0.25"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2:17" ht="15" customHeight="1" x14ac:dyDescent="0.4">
      <c r="B5" s="132"/>
      <c r="P5" s="133" t="s">
        <v>95</v>
      </c>
    </row>
    <row r="6" spans="2:17" ht="15" customHeight="1" x14ac:dyDescent="0.4">
      <c r="B6" s="132" t="s">
        <v>96</v>
      </c>
      <c r="C6" s="134" t="s">
        <v>97</v>
      </c>
      <c r="P6" s="133" t="s">
        <v>98</v>
      </c>
    </row>
    <row r="7" spans="2:17" ht="4.5" customHeight="1" thickBot="1" x14ac:dyDescent="0.3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2:17" s="136" customFormat="1" ht="30.75" customHeight="1" thickTop="1" x14ac:dyDescent="0.25">
      <c r="B8" s="137" t="s">
        <v>99</v>
      </c>
      <c r="C8" s="353" t="s">
        <v>100</v>
      </c>
      <c r="D8" s="353"/>
      <c r="E8" s="353"/>
      <c r="F8" s="353"/>
      <c r="G8" s="353"/>
      <c r="H8" s="137" t="s">
        <v>101</v>
      </c>
      <c r="J8" s="130"/>
      <c r="K8" s="130"/>
      <c r="L8" s="130"/>
      <c r="M8" s="130"/>
      <c r="N8" s="130"/>
      <c r="O8" s="130"/>
    </row>
    <row r="9" spans="2:17" s="138" customFormat="1" ht="12" customHeight="1" x14ac:dyDescent="0.25">
      <c r="C9" s="367" t="s">
        <v>102</v>
      </c>
      <c r="D9" s="367"/>
      <c r="E9" s="367"/>
      <c r="F9" s="367"/>
      <c r="G9" s="367"/>
      <c r="H9" s="367"/>
      <c r="I9" s="139"/>
      <c r="J9" s="140"/>
      <c r="K9" s="140"/>
      <c r="L9" s="140"/>
      <c r="M9" s="140"/>
      <c r="N9" s="140"/>
      <c r="O9" s="140"/>
      <c r="P9" s="140"/>
    </row>
    <row r="10" spans="2:17" s="136" customFormat="1" ht="15" customHeight="1" x14ac:dyDescent="0.25">
      <c r="B10" s="141" t="s">
        <v>103</v>
      </c>
      <c r="C10" s="142"/>
      <c r="D10" s="353" t="s">
        <v>104</v>
      </c>
      <c r="E10" s="353"/>
      <c r="F10" s="353"/>
      <c r="G10" s="353"/>
      <c r="H10" s="353"/>
      <c r="I10" s="137" t="s">
        <v>105</v>
      </c>
      <c r="J10" s="130"/>
      <c r="L10"/>
    </row>
    <row r="11" spans="2:17" s="138" customFormat="1" ht="13.5" customHeight="1" x14ac:dyDescent="0.25">
      <c r="B11" s="140"/>
      <c r="C11" s="140"/>
      <c r="D11" s="367" t="s">
        <v>106</v>
      </c>
      <c r="E11" s="367"/>
      <c r="F11" s="367"/>
      <c r="G11" s="367"/>
      <c r="H11" s="140"/>
    </row>
    <row r="12" spans="2:17" s="143" customFormat="1" ht="13.5" customHeight="1" x14ac:dyDescent="0.25">
      <c r="B12" s="353" t="s">
        <v>107</v>
      </c>
      <c r="C12" s="353"/>
      <c r="D12" s="353"/>
      <c r="E12" s="353"/>
      <c r="F12" s="353"/>
      <c r="G12" s="353"/>
      <c r="H12" s="353"/>
      <c r="I12" s="352" t="s">
        <v>108</v>
      </c>
      <c r="J12" s="352"/>
      <c r="K12" s="352"/>
      <c r="L12" s="352" t="s">
        <v>109</v>
      </c>
      <c r="M12" s="352"/>
      <c r="N12" s="144" t="s">
        <v>110</v>
      </c>
      <c r="O12" s="145"/>
      <c r="P12" s="353" t="s">
        <v>38</v>
      </c>
      <c r="Q12" s="353"/>
    </row>
    <row r="13" spans="2:17" s="146" customFormat="1" ht="12.75" customHeight="1" x14ac:dyDescent="0.25">
      <c r="B13" s="362" t="s">
        <v>111</v>
      </c>
      <c r="C13" s="362"/>
      <c r="D13" s="362"/>
      <c r="E13" s="362"/>
      <c r="F13" s="147"/>
      <c r="G13" s="147"/>
      <c r="H13" s="362" t="s">
        <v>112</v>
      </c>
      <c r="I13" s="362"/>
      <c r="J13" s="362"/>
      <c r="K13" s="148"/>
      <c r="L13" s="148" t="s">
        <v>113</v>
      </c>
      <c r="M13" s="148"/>
      <c r="N13" s="148" t="s">
        <v>114</v>
      </c>
      <c r="O13" s="148"/>
      <c r="P13" s="362" t="s">
        <v>115</v>
      </c>
      <c r="Q13" s="362"/>
    </row>
    <row r="14" spans="2:17" s="143" customFormat="1" ht="17.25" customHeight="1" x14ac:dyDescent="0.25">
      <c r="B14" s="352" t="s">
        <v>116</v>
      </c>
      <c r="C14" s="352"/>
      <c r="D14" s="352"/>
      <c r="E14" s="352"/>
      <c r="F14" s="149"/>
      <c r="G14" s="353" t="s">
        <v>117</v>
      </c>
      <c r="H14" s="353"/>
      <c r="I14" s="353"/>
      <c r="J14" s="353"/>
      <c r="L14" s="353" t="s">
        <v>118</v>
      </c>
      <c r="M14" s="353"/>
      <c r="N14" s="353"/>
      <c r="P14" s="354" t="s">
        <v>119</v>
      </c>
      <c r="Q14" s="355"/>
    </row>
    <row r="15" spans="2:17" s="146" customFormat="1" ht="15.75" customHeight="1" thickBot="1" x14ac:dyDescent="0.3">
      <c r="B15" s="150" t="s">
        <v>120</v>
      </c>
      <c r="C15" s="150"/>
      <c r="D15" s="150"/>
      <c r="E15" s="150"/>
      <c r="F15" s="151"/>
      <c r="G15" s="356" t="s">
        <v>121</v>
      </c>
      <c r="H15" s="356"/>
      <c r="I15" s="356"/>
      <c r="J15" s="152"/>
      <c r="K15" s="150"/>
      <c r="L15" s="356" t="s">
        <v>122</v>
      </c>
      <c r="M15" s="356"/>
      <c r="N15" s="356"/>
      <c r="O15" s="151"/>
      <c r="P15" s="152" t="s">
        <v>123</v>
      </c>
      <c r="Q15" s="152"/>
    </row>
    <row r="16" spans="2:17" s="146" customFormat="1" ht="21" customHeight="1" thickTop="1" x14ac:dyDescent="0.25">
      <c r="B16" s="143" t="s">
        <v>124</v>
      </c>
      <c r="C16" s="153"/>
      <c r="D16" s="153"/>
      <c r="E16" s="153"/>
      <c r="G16" s="154"/>
      <c r="H16" s="154"/>
      <c r="I16" s="154"/>
      <c r="J16" s="153"/>
      <c r="K16" s="153"/>
      <c r="L16" s="154"/>
      <c r="M16" s="154"/>
      <c r="N16" s="154"/>
      <c r="P16" s="153"/>
      <c r="Q16" s="153"/>
    </row>
    <row r="17" spans="2:17" s="155" customFormat="1" ht="18" customHeight="1" x14ac:dyDescent="0.25">
      <c r="B17" s="136"/>
      <c r="C17" s="156" t="s">
        <v>125</v>
      </c>
      <c r="D17" s="157"/>
      <c r="E17" s="157"/>
      <c r="G17" s="158"/>
      <c r="H17" s="158"/>
      <c r="I17" s="158"/>
      <c r="J17" s="157"/>
      <c r="K17" s="157"/>
      <c r="L17" s="158"/>
      <c r="M17" s="158"/>
      <c r="N17" s="158"/>
      <c r="P17" s="157"/>
      <c r="Q17" s="157"/>
    </row>
    <row r="18" spans="2:17" s="155" customFormat="1" ht="18" customHeight="1" x14ac:dyDescent="0.25">
      <c r="B18" s="136" t="s">
        <v>38</v>
      </c>
      <c r="C18" s="156" t="s">
        <v>126</v>
      </c>
      <c r="D18" s="157"/>
      <c r="E18" s="157"/>
      <c r="G18" s="158"/>
      <c r="H18" s="158"/>
      <c r="I18" s="158"/>
      <c r="J18" s="157"/>
      <c r="K18" s="157"/>
      <c r="L18" s="158"/>
      <c r="M18" s="158"/>
      <c r="N18" s="158"/>
      <c r="P18" s="157"/>
      <c r="Q18" s="157"/>
    </row>
    <row r="19" spans="2:17" s="146" customFormat="1" ht="9" customHeight="1" thickBot="1" x14ac:dyDescent="0.3">
      <c r="B19" s="159"/>
      <c r="C19" s="160"/>
      <c r="D19" s="150"/>
      <c r="E19" s="150"/>
      <c r="F19" s="151"/>
      <c r="G19" s="161"/>
      <c r="H19" s="161"/>
      <c r="I19" s="161"/>
      <c r="J19" s="150"/>
      <c r="K19" s="150"/>
      <c r="L19" s="161"/>
      <c r="M19" s="154"/>
      <c r="N19" s="154"/>
      <c r="P19" s="153"/>
      <c r="Q19" s="153"/>
    </row>
    <row r="20" spans="2:17" s="143" customFormat="1" ht="22.5" customHeight="1" thickTop="1" x14ac:dyDescent="0.25">
      <c r="B20" s="143" t="s">
        <v>127</v>
      </c>
      <c r="L20" s="149"/>
      <c r="M20" s="357" t="s">
        <v>128</v>
      </c>
      <c r="N20" s="357"/>
      <c r="O20" s="357"/>
      <c r="P20" s="358"/>
      <c r="Q20" s="358"/>
    </row>
    <row r="21" spans="2:17" s="143" customFormat="1" ht="13.5" customHeight="1" x14ac:dyDescent="0.25">
      <c r="L21" s="149"/>
      <c r="M21" s="359" t="s">
        <v>129</v>
      </c>
      <c r="N21" s="359"/>
      <c r="O21" s="359"/>
      <c r="P21" s="360"/>
      <c r="Q21" s="360"/>
    </row>
    <row r="22" spans="2:17" s="136" customFormat="1" ht="13.5" customHeight="1" x14ac:dyDescent="0.25">
      <c r="B22" s="143"/>
      <c r="C22" s="136" t="s">
        <v>130</v>
      </c>
      <c r="M22" s="361" t="s">
        <v>131</v>
      </c>
      <c r="N22" s="361"/>
      <c r="O22" s="361"/>
    </row>
    <row r="23" spans="2:17" s="136" customFormat="1" ht="23.25" customHeight="1" x14ac:dyDescent="0.25">
      <c r="B23" s="162">
        <v>1</v>
      </c>
      <c r="C23" s="136" t="s">
        <v>132</v>
      </c>
      <c r="L23" s="163">
        <f>B23</f>
        <v>1</v>
      </c>
      <c r="M23" s="332">
        <v>0.40610000000000002</v>
      </c>
      <c r="N23" s="333"/>
      <c r="O23" s="334"/>
    </row>
    <row r="24" spans="2:17" s="136" customFormat="1" ht="23.25" customHeight="1" x14ac:dyDescent="0.25">
      <c r="B24" s="162">
        <v>2</v>
      </c>
      <c r="C24" s="136" t="s">
        <v>133</v>
      </c>
      <c r="L24" s="163">
        <f>B24</f>
        <v>2</v>
      </c>
      <c r="M24" s="332"/>
      <c r="N24" s="333"/>
      <c r="O24" s="334"/>
    </row>
    <row r="25" spans="2:17" s="136" customFormat="1" ht="23.25" customHeight="1" x14ac:dyDescent="0.25">
      <c r="B25" s="162">
        <v>3</v>
      </c>
      <c r="C25" s="136" t="s">
        <v>134</v>
      </c>
      <c r="L25" s="163">
        <f>B25</f>
        <v>3</v>
      </c>
      <c r="M25" s="332"/>
      <c r="N25" s="333"/>
      <c r="O25" s="334"/>
      <c r="P25" s="335" t="s">
        <v>135</v>
      </c>
      <c r="Q25" s="336"/>
    </row>
    <row r="26" spans="2:17" s="136" customFormat="1" ht="27" customHeight="1" x14ac:dyDescent="0.25">
      <c r="B26" s="162">
        <v>4</v>
      </c>
      <c r="C26" s="136" t="s">
        <v>136</v>
      </c>
      <c r="L26" s="163">
        <f>B26</f>
        <v>4</v>
      </c>
      <c r="M26" s="337"/>
      <c r="N26" s="338"/>
      <c r="O26" s="339"/>
      <c r="P26" s="340" t="s">
        <v>137</v>
      </c>
      <c r="Q26" s="341"/>
    </row>
    <row r="27" spans="2:17" s="136" customFormat="1" ht="23.25" customHeight="1" x14ac:dyDescent="0.25">
      <c r="B27" s="162" t="s">
        <v>138</v>
      </c>
      <c r="C27" s="136" t="s">
        <v>139</v>
      </c>
      <c r="O27" s="162" t="str">
        <f>B27</f>
        <v>5a.</v>
      </c>
      <c r="P27" s="342"/>
      <c r="Q27" s="343"/>
    </row>
    <row r="28" spans="2:17" s="136" customFormat="1" ht="23.25" customHeight="1" x14ac:dyDescent="0.25">
      <c r="B28" s="162" t="s">
        <v>140</v>
      </c>
      <c r="C28" s="136" t="s">
        <v>141</v>
      </c>
      <c r="O28" s="162" t="str">
        <f>B28</f>
        <v>5b.</v>
      </c>
      <c r="P28" s="344"/>
      <c r="Q28" s="345"/>
    </row>
    <row r="29" spans="2:17" s="136" customFormat="1" ht="23.25" customHeight="1" x14ac:dyDescent="0.25">
      <c r="B29" s="162" t="s">
        <v>142</v>
      </c>
      <c r="C29" s="136" t="s">
        <v>143</v>
      </c>
      <c r="O29" s="162" t="str">
        <f>B29</f>
        <v>5c.</v>
      </c>
      <c r="P29" s="342">
        <f>SUM(P27:P28)</f>
        <v>0</v>
      </c>
      <c r="Q29" s="343"/>
    </row>
    <row r="30" spans="2:17" ht="9" customHeight="1" thickBot="1" x14ac:dyDescent="0.3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64"/>
      <c r="P30" s="135"/>
      <c r="Q30" s="135"/>
    </row>
    <row r="31" spans="2:17" s="136" customFormat="1" ht="21" customHeight="1" thickTop="1" x14ac:dyDescent="0.25">
      <c r="B31" s="143" t="s">
        <v>144</v>
      </c>
      <c r="O31" s="165"/>
    </row>
    <row r="32" spans="2:17" s="136" customFormat="1" ht="28.5" customHeight="1" x14ac:dyDescent="0.25">
      <c r="B32" s="162">
        <v>6</v>
      </c>
      <c r="C32" s="136" t="s">
        <v>145</v>
      </c>
      <c r="I32" s="137"/>
      <c r="O32" s="166">
        <f>B32</f>
        <v>6</v>
      </c>
      <c r="P32" s="346">
        <v>0.40610000000000002</v>
      </c>
      <c r="Q32" s="347"/>
    </row>
    <row r="33" spans="2:17" s="136" customFormat="1" ht="28.5" customHeight="1" x14ac:dyDescent="0.25">
      <c r="B33" s="162">
        <v>7</v>
      </c>
      <c r="C33" s="136" t="s">
        <v>146</v>
      </c>
      <c r="I33" s="137"/>
      <c r="O33" s="166">
        <f>B33</f>
        <v>7</v>
      </c>
      <c r="P33" s="348"/>
      <c r="Q33" s="349"/>
    </row>
    <row r="34" spans="2:17" ht="28.5" customHeight="1" x14ac:dyDescent="0.25">
      <c r="B34" s="162">
        <v>8</v>
      </c>
      <c r="C34" s="136" t="s">
        <v>147</v>
      </c>
      <c r="E34" s="167"/>
      <c r="O34" s="166">
        <f>B34</f>
        <v>8</v>
      </c>
      <c r="P34" s="350"/>
      <c r="Q34" s="351"/>
    </row>
    <row r="35" spans="2:17" ht="12.6" customHeight="1" thickBot="1" x14ac:dyDescent="0.3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  <row r="36" spans="2:17" ht="8.25" customHeight="1" thickTop="1" x14ac:dyDescent="0.25">
      <c r="B36" s="137"/>
      <c r="F36" s="168"/>
      <c r="G36" s="140"/>
      <c r="H36" s="168"/>
      <c r="I36" s="168"/>
    </row>
    <row r="37" spans="2:17" s="136" customFormat="1" ht="15.6" customHeight="1" x14ac:dyDescent="0.25">
      <c r="B37" s="143" t="s">
        <v>148</v>
      </c>
      <c r="C37" s="143"/>
    </row>
    <row r="38" spans="2:17" s="136" customFormat="1" ht="15.6" customHeight="1" x14ac:dyDescent="0.25">
      <c r="I38" s="169" t="s">
        <v>149</v>
      </c>
    </row>
    <row r="39" spans="2:17" s="137" customFormat="1" ht="15.6" customHeight="1" x14ac:dyDescent="0.25">
      <c r="B39" s="329" t="s">
        <v>150</v>
      </c>
      <c r="C39" s="330"/>
      <c r="D39" s="330"/>
      <c r="E39" s="330"/>
      <c r="F39" s="330"/>
      <c r="G39" s="330"/>
      <c r="H39" s="331"/>
      <c r="I39" s="329" t="s">
        <v>151</v>
      </c>
      <c r="J39" s="330"/>
      <c r="K39" s="331"/>
      <c r="L39" s="329" t="s">
        <v>152</v>
      </c>
      <c r="M39" s="331"/>
      <c r="N39" s="170" t="s">
        <v>153</v>
      </c>
      <c r="O39" s="329" t="s">
        <v>154</v>
      </c>
      <c r="P39" s="330"/>
      <c r="Q39" s="331"/>
    </row>
    <row r="40" spans="2:17" s="171" customFormat="1" ht="15.6" customHeight="1" x14ac:dyDescent="0.25">
      <c r="B40" s="326" t="s">
        <v>155</v>
      </c>
      <c r="C40" s="327"/>
      <c r="D40" s="327"/>
      <c r="E40" s="327"/>
      <c r="F40" s="327"/>
      <c r="G40" s="327"/>
      <c r="H40" s="328"/>
      <c r="I40" s="326" t="s">
        <v>156</v>
      </c>
      <c r="J40" s="327"/>
      <c r="K40" s="328"/>
      <c r="L40" s="326" t="s">
        <v>157</v>
      </c>
      <c r="M40" s="328"/>
      <c r="N40" s="172" t="s">
        <v>158</v>
      </c>
      <c r="O40" s="326" t="s">
        <v>159</v>
      </c>
      <c r="P40" s="327"/>
      <c r="Q40" s="328"/>
    </row>
    <row r="41" spans="2:17" s="173" customFormat="1" ht="28.5" customHeight="1" x14ac:dyDescent="0.2">
      <c r="B41" s="315"/>
      <c r="C41" s="316"/>
      <c r="D41" s="316"/>
      <c r="E41" s="316"/>
      <c r="F41" s="316"/>
      <c r="G41" s="316"/>
      <c r="H41" s="317"/>
      <c r="I41" s="315"/>
      <c r="J41" s="316"/>
      <c r="K41" s="317"/>
      <c r="L41" s="315"/>
      <c r="M41" s="317"/>
      <c r="N41" s="174"/>
      <c r="O41" s="315"/>
      <c r="P41" s="316"/>
      <c r="Q41" s="317"/>
    </row>
    <row r="42" spans="2:17" s="173" customFormat="1" ht="28.5" customHeight="1" x14ac:dyDescent="0.2">
      <c r="B42" s="315"/>
      <c r="C42" s="316"/>
      <c r="D42" s="316"/>
      <c r="E42" s="316"/>
      <c r="F42" s="316"/>
      <c r="G42" s="316"/>
      <c r="H42" s="317"/>
      <c r="I42" s="315"/>
      <c r="J42" s="316"/>
      <c r="K42" s="317"/>
      <c r="L42" s="315"/>
      <c r="M42" s="317"/>
      <c r="N42" s="174"/>
      <c r="O42" s="315"/>
      <c r="P42" s="316"/>
      <c r="Q42" s="317"/>
    </row>
    <row r="43" spans="2:17" s="173" customFormat="1" ht="12.75" customHeight="1" thickBot="1" x14ac:dyDescent="0.25"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7"/>
      <c r="O43" s="178"/>
      <c r="P43" s="178"/>
      <c r="Q43" s="178"/>
    </row>
    <row r="44" spans="2:17" s="173" customFormat="1" ht="28.5" customHeight="1" thickTop="1" x14ac:dyDescent="0.25">
      <c r="B44" s="179" t="s">
        <v>160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</row>
    <row r="45" spans="2:17" s="173" customFormat="1" ht="28.5" customHeight="1" x14ac:dyDescent="0.25">
      <c r="B45" s="318" t="s">
        <v>161</v>
      </c>
      <c r="C45" s="319"/>
      <c r="D45" s="319"/>
      <c r="E45" s="319"/>
      <c r="F45" s="319"/>
      <c r="G45" s="319"/>
      <c r="H45" s="320"/>
      <c r="I45" s="321" t="s">
        <v>162</v>
      </c>
      <c r="J45" s="322"/>
      <c r="K45" s="323" t="s">
        <v>163</v>
      </c>
      <c r="L45" s="324"/>
      <c r="M45" s="324"/>
      <c r="N45" s="325"/>
      <c r="O45" s="323" t="s">
        <v>164</v>
      </c>
      <c r="P45" s="324"/>
      <c r="Q45" s="325"/>
    </row>
    <row r="46" spans="2:17" s="173" customFormat="1" ht="28.5" customHeight="1" x14ac:dyDescent="0.25">
      <c r="B46" s="309">
        <v>1</v>
      </c>
      <c r="C46" s="310"/>
      <c r="D46" s="310"/>
      <c r="E46" s="310"/>
      <c r="F46" s="310"/>
      <c r="G46" s="310"/>
      <c r="H46" s="311"/>
      <c r="I46" s="312"/>
      <c r="J46" s="313"/>
      <c r="K46" s="312"/>
      <c r="L46" s="314"/>
      <c r="M46" s="314"/>
      <c r="N46" s="313"/>
      <c r="O46" s="312"/>
      <c r="P46" s="314"/>
      <c r="Q46" s="313"/>
    </row>
    <row r="47" spans="2:17" s="173" customFormat="1" ht="28.5" customHeight="1" x14ac:dyDescent="0.25">
      <c r="B47" s="309">
        <v>2</v>
      </c>
      <c r="C47" s="310"/>
      <c r="D47" s="310"/>
      <c r="E47" s="310"/>
      <c r="F47" s="310"/>
      <c r="G47" s="310"/>
      <c r="H47" s="311"/>
      <c r="I47" s="312"/>
      <c r="J47" s="313"/>
      <c r="K47" s="315"/>
      <c r="L47" s="316"/>
      <c r="M47" s="316"/>
      <c r="N47" s="317"/>
      <c r="O47" s="315"/>
      <c r="P47" s="316"/>
      <c r="Q47" s="317"/>
    </row>
    <row r="48" spans="2:17" s="173" customFormat="1" ht="10.5" customHeight="1" x14ac:dyDescent="0.3"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</row>
    <row r="49" spans="2:17" s="173" customFormat="1" ht="13.5" customHeight="1" x14ac:dyDescent="0.25">
      <c r="B49" s="136" t="s">
        <v>165</v>
      </c>
      <c r="C49" s="182"/>
      <c r="D49" s="182"/>
      <c r="E49" s="182"/>
      <c r="F49" s="182"/>
      <c r="G49" s="182"/>
      <c r="H49" s="182"/>
      <c r="I49" s="180"/>
      <c r="J49" s="180"/>
      <c r="K49" s="180"/>
      <c r="L49" s="180"/>
      <c r="M49" s="180"/>
      <c r="N49" s="181"/>
      <c r="O49" s="180"/>
      <c r="P49" s="180"/>
      <c r="Q49" s="180"/>
    </row>
    <row r="50" spans="2:17" s="173" customFormat="1" ht="14.25" customHeight="1" x14ac:dyDescent="0.25">
      <c r="B50" s="136" t="s">
        <v>166</v>
      </c>
      <c r="C50" s="182"/>
      <c r="D50" s="182"/>
      <c r="E50" s="182"/>
      <c r="F50" s="182"/>
      <c r="G50" s="182"/>
      <c r="H50" s="182"/>
      <c r="I50" s="180"/>
      <c r="J50" s="180"/>
      <c r="K50" s="180"/>
      <c r="L50" s="180"/>
      <c r="M50" s="180"/>
      <c r="N50" s="181"/>
      <c r="O50" s="180"/>
      <c r="P50" s="180"/>
      <c r="Q50" s="180"/>
    </row>
    <row r="51" spans="2:17" s="173" customFormat="1" ht="14.25" customHeight="1" x14ac:dyDescent="0.25">
      <c r="B51" s="136" t="s">
        <v>167</v>
      </c>
      <c r="C51" s="182"/>
      <c r="D51" s="182"/>
      <c r="E51" s="182"/>
      <c r="F51" s="182"/>
      <c r="G51" s="182"/>
      <c r="H51" s="182"/>
      <c r="I51" s="180"/>
      <c r="J51" s="180"/>
      <c r="K51" s="180"/>
      <c r="L51" s="180"/>
      <c r="M51" s="180"/>
      <c r="N51" s="181"/>
      <c r="O51" s="180"/>
      <c r="P51" s="180"/>
      <c r="Q51" s="180"/>
    </row>
    <row r="52" spans="2:17" s="173" customFormat="1" ht="18" customHeight="1" x14ac:dyDescent="0.25">
      <c r="B52" s="183" t="s">
        <v>168</v>
      </c>
      <c r="C52" s="184"/>
      <c r="D52" s="184"/>
      <c r="E52" s="184"/>
      <c r="F52" s="184"/>
      <c r="G52" s="184"/>
      <c r="H52" s="184"/>
      <c r="I52" s="184"/>
      <c r="J52" s="185"/>
      <c r="K52" s="185"/>
      <c r="L52" s="185"/>
      <c r="M52" s="186"/>
      <c r="N52"/>
      <c r="O52"/>
      <c r="P52"/>
      <c r="Q52"/>
    </row>
    <row r="53" spans="2:17" s="173" customFormat="1" ht="14.25" customHeight="1" thickBot="1" x14ac:dyDescent="0.3">
      <c r="B53" s="187"/>
      <c r="C53" s="188"/>
      <c r="D53" s="188"/>
      <c r="E53" s="188"/>
      <c r="F53" s="188"/>
      <c r="G53" s="188"/>
      <c r="H53" s="188"/>
      <c r="I53" s="189"/>
      <c r="J53" s="189"/>
      <c r="K53" s="189"/>
      <c r="L53" s="189"/>
      <c r="M53" s="189"/>
      <c r="N53" s="190"/>
      <c r="O53" s="189"/>
      <c r="P53" s="189"/>
      <c r="Q53" s="189"/>
    </row>
    <row r="54" spans="2:17" ht="18" customHeight="1" thickTop="1" x14ac:dyDescent="0.25">
      <c r="B54" s="191" t="s">
        <v>169</v>
      </c>
      <c r="E54" s="192" t="s">
        <v>170</v>
      </c>
    </row>
    <row r="55" spans="2:17" ht="21" customHeight="1" x14ac:dyDescent="0.25">
      <c r="B55" s="308" t="s">
        <v>171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84"/>
      <c r="L70" s="184"/>
    </row>
  </sheetData>
  <mergeCells count="67"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B40:H40"/>
    <mergeCell ref="I40:K40"/>
    <mergeCell ref="L40:M40"/>
    <mergeCell ref="O40:Q40"/>
    <mergeCell ref="B41:H41"/>
    <mergeCell ref="I41:K41"/>
    <mergeCell ref="L41:M41"/>
    <mergeCell ref="O41:Q41"/>
    <mergeCell ref="B42:H42"/>
    <mergeCell ref="I42:K42"/>
    <mergeCell ref="L42:M42"/>
    <mergeCell ref="O42:Q42"/>
    <mergeCell ref="B45:H45"/>
    <mergeCell ref="I45:J45"/>
    <mergeCell ref="K45:N45"/>
    <mergeCell ref="O45:Q45"/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31</vt:lpstr>
      <vt:lpstr>LB 50</vt:lpstr>
      <vt:lpstr>'LB 20'!Print_Area</vt:lpstr>
      <vt:lpstr>'LB 31'!Print_Area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Irrigon Park and Recreation District</cp:lastModifiedBy>
  <cp:lastPrinted>2025-04-22T22:24:34Z</cp:lastPrinted>
  <dcterms:created xsi:type="dcterms:W3CDTF">2001-05-03T22:24:50Z</dcterms:created>
  <dcterms:modified xsi:type="dcterms:W3CDTF">2025-05-09T17:30:36Z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